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 activeTab="4"/>
  </bookViews>
  <sheets>
    <sheet name="Формат Демина старый" sheetId="1" state="hidden" r:id="rId1"/>
    <sheet name="26.04.2021" sheetId="2" state="hidden" r:id="rId2"/>
    <sheet name="Формат Россети" sheetId="3" state="hidden" r:id="rId3"/>
    <sheet name="Формат Сибирь" sheetId="4" state="hidden" r:id="rId4"/>
    <sheet name=" ППЭ ЕГЭ" sheetId="5" r:id="rId5"/>
    <sheet name="Автоматика" sheetId="6" state="hidden" r:id="rId6"/>
  </sheets>
  <definedNames>
    <definedName name="_xlnm._FilterDatabase" localSheetId="4" hidden="1">' ППЭ ЕГЭ'!$A$9:$J$64</definedName>
    <definedName name="_xlnm._FilterDatabase" localSheetId="1" hidden="1">'26.04.2021'!$A$6:$X$777</definedName>
    <definedName name="_xlnm._FilterDatabase" localSheetId="0" hidden="1">'Формат Демина старый'!$A$4:$U$119</definedName>
    <definedName name="Print_Titles" localSheetId="1">'26.04.2021'!$3:$6</definedName>
    <definedName name="_xlnm.Print_Area" localSheetId="1">'26.04.2021'!$A$1:$V$744</definedName>
    <definedName name="_xlnm.Print_Area" localSheetId="0">'Формат Демина старый'!$A$1:$S$119</definedName>
    <definedName name="_xlnm.Print_Area" localSheetId="2">'Формат Россети'!$A$1:$M$21</definedName>
  </definedNames>
  <calcPr calcId="145621"/>
</workbook>
</file>

<file path=xl/calcChain.xml><?xml version="1.0" encoding="utf-8"?>
<calcChain xmlns="http://schemas.openxmlformats.org/spreadsheetml/2006/main">
  <c r="F26" i="6" l="1"/>
  <c r="E26" i="6"/>
  <c r="G26" i="6" s="1"/>
  <c r="D26" i="6"/>
  <c r="G25" i="6"/>
  <c r="G24" i="6"/>
  <c r="G23" i="6"/>
  <c r="G21" i="6"/>
  <c r="G20" i="6"/>
  <c r="G19" i="6"/>
  <c r="G18" i="6"/>
  <c r="G17" i="6"/>
  <c r="H14" i="6"/>
  <c r="G14" i="6"/>
  <c r="F14" i="6"/>
  <c r="E14" i="6"/>
  <c r="D14" i="6"/>
  <c r="M11" i="4"/>
  <c r="L11" i="4"/>
  <c r="K11" i="4"/>
  <c r="E11" i="4"/>
  <c r="M10" i="4"/>
  <c r="L10" i="4"/>
  <c r="K10" i="4"/>
  <c r="E10" i="4"/>
  <c r="M9" i="4"/>
  <c r="L9" i="4"/>
  <c r="K9" i="4"/>
  <c r="E9" i="4"/>
  <c r="M8" i="4"/>
  <c r="L8" i="4"/>
  <c r="K8" i="4"/>
  <c r="E8" i="4"/>
  <c r="M7" i="4"/>
  <c r="L7" i="4"/>
  <c r="K7" i="4"/>
  <c r="E7" i="4"/>
  <c r="M6" i="4"/>
  <c r="L6" i="4"/>
  <c r="K6" i="4"/>
  <c r="E6" i="4"/>
  <c r="M5" i="4"/>
  <c r="L5" i="4"/>
  <c r="K5" i="4"/>
  <c r="E5" i="4"/>
  <c r="M4" i="4"/>
  <c r="L4" i="4"/>
  <c r="K4" i="4"/>
  <c r="E4" i="4"/>
  <c r="M3" i="4"/>
  <c r="M12" i="4" s="1"/>
  <c r="L3" i="4"/>
  <c r="L12" i="4" s="1"/>
  <c r="K3" i="4"/>
  <c r="K12" i="4" s="1"/>
  <c r="E3" i="4"/>
  <c r="E12" i="4" s="1"/>
  <c r="G2" i="3"/>
  <c r="U771" i="2"/>
  <c r="T771" i="2"/>
  <c r="S771" i="2"/>
  <c r="R771" i="2"/>
  <c r="Q771" i="2"/>
  <c r="P771" i="2"/>
  <c r="O771" i="2"/>
  <c r="J771" i="2"/>
  <c r="I771" i="2"/>
  <c r="H771" i="2"/>
  <c r="G771" i="2"/>
  <c r="N770" i="2"/>
  <c r="M770" i="2"/>
  <c r="N769" i="2"/>
  <c r="M769" i="2"/>
  <c r="N768" i="2"/>
  <c r="M768" i="2"/>
  <c r="N767" i="2"/>
  <c r="M767" i="2"/>
  <c r="N766" i="2"/>
  <c r="M766" i="2"/>
  <c r="N765" i="2"/>
  <c r="N771" i="2" s="1"/>
  <c r="M765" i="2"/>
  <c r="M771" i="2" s="1"/>
  <c r="U764" i="2"/>
  <c r="T764" i="2"/>
  <c r="S764" i="2"/>
  <c r="R764" i="2"/>
  <c r="Q764" i="2"/>
  <c r="P764" i="2"/>
  <c r="O764" i="2"/>
  <c r="J764" i="2"/>
  <c r="I764" i="2"/>
  <c r="H764" i="2"/>
  <c r="G764" i="2"/>
  <c r="N763" i="2"/>
  <c r="M763" i="2"/>
  <c r="N762" i="2"/>
  <c r="M762" i="2"/>
  <c r="N761" i="2"/>
  <c r="M761" i="2"/>
  <c r="N760" i="2"/>
  <c r="M760" i="2"/>
  <c r="N759" i="2"/>
  <c r="M759" i="2"/>
  <c r="N758" i="2"/>
  <c r="M758" i="2"/>
  <c r="N757" i="2"/>
  <c r="M757" i="2"/>
  <c r="N756" i="2"/>
  <c r="M756" i="2"/>
  <c r="N755" i="2"/>
  <c r="M755" i="2"/>
  <c r="N754" i="2"/>
  <c r="M754" i="2"/>
  <c r="N753" i="2"/>
  <c r="M753" i="2"/>
  <c r="N752" i="2"/>
  <c r="M752" i="2"/>
  <c r="N751" i="2"/>
  <c r="M751" i="2"/>
  <c r="N750" i="2"/>
  <c r="M750" i="2"/>
  <c r="N749" i="2"/>
  <c r="M749" i="2"/>
  <c r="N748" i="2"/>
  <c r="M748" i="2"/>
  <c r="N747" i="2"/>
  <c r="M747" i="2"/>
  <c r="N746" i="2"/>
  <c r="M746" i="2"/>
  <c r="N745" i="2"/>
  <c r="M745" i="2"/>
  <c r="N744" i="2"/>
  <c r="M744" i="2"/>
  <c r="N743" i="2"/>
  <c r="M743" i="2"/>
  <c r="N742" i="2"/>
  <c r="M742" i="2"/>
  <c r="N741" i="2"/>
  <c r="M741" i="2"/>
  <c r="N740" i="2"/>
  <c r="M740" i="2"/>
  <c r="N739" i="2"/>
  <c r="M739" i="2"/>
  <c r="N738" i="2"/>
  <c r="M738" i="2"/>
  <c r="N737" i="2"/>
  <c r="M737" i="2"/>
  <c r="N736" i="2"/>
  <c r="M736" i="2"/>
  <c r="N735" i="2"/>
  <c r="M735" i="2"/>
  <c r="N734" i="2"/>
  <c r="M734" i="2"/>
  <c r="N733" i="2"/>
  <c r="M733" i="2"/>
  <c r="N732" i="2"/>
  <c r="M732" i="2"/>
  <c r="N731" i="2"/>
  <c r="M731" i="2"/>
  <c r="N730" i="2"/>
  <c r="M730" i="2"/>
  <c r="N729" i="2"/>
  <c r="M729" i="2"/>
  <c r="N728" i="2"/>
  <c r="M728" i="2"/>
  <c r="N727" i="2"/>
  <c r="M727" i="2"/>
  <c r="N725" i="2"/>
  <c r="N764" i="2" s="1"/>
  <c r="M725" i="2"/>
  <c r="M764" i="2" s="1"/>
  <c r="U724" i="2"/>
  <c r="T724" i="2"/>
  <c r="S724" i="2"/>
  <c r="R724" i="2"/>
  <c r="Q724" i="2"/>
  <c r="P724" i="2"/>
  <c r="O724" i="2"/>
  <c r="N724" i="2"/>
  <c r="K724" i="2"/>
  <c r="J724" i="2"/>
  <c r="I724" i="2"/>
  <c r="H724" i="2"/>
  <c r="G724" i="2"/>
  <c r="N723" i="2"/>
  <c r="M723" i="2"/>
  <c r="N722" i="2"/>
  <c r="M722" i="2"/>
  <c r="N721" i="2"/>
  <c r="M721" i="2"/>
  <c r="N720" i="2"/>
  <c r="M720" i="2"/>
  <c r="N719" i="2"/>
  <c r="M719" i="2"/>
  <c r="N718" i="2"/>
  <c r="M718" i="2"/>
  <c r="N717" i="2"/>
  <c r="M717" i="2"/>
  <c r="N716" i="2"/>
  <c r="M716" i="2"/>
  <c r="N715" i="2"/>
  <c r="M715" i="2"/>
  <c r="N714" i="2"/>
  <c r="M714" i="2"/>
  <c r="N713" i="2"/>
  <c r="M713" i="2"/>
  <c r="N712" i="2"/>
  <c r="M712" i="2"/>
  <c r="N711" i="2"/>
  <c r="M711" i="2"/>
  <c r="N710" i="2"/>
  <c r="M710" i="2"/>
  <c r="N709" i="2"/>
  <c r="M709" i="2"/>
  <c r="N708" i="2"/>
  <c r="M708" i="2"/>
  <c r="N707" i="2"/>
  <c r="M707" i="2"/>
  <c r="N706" i="2"/>
  <c r="M706" i="2"/>
  <c r="N705" i="2"/>
  <c r="M705" i="2"/>
  <c r="N704" i="2"/>
  <c r="M704" i="2"/>
  <c r="N703" i="2"/>
  <c r="M703" i="2"/>
  <c r="N702" i="2"/>
  <c r="M702" i="2"/>
  <c r="N701" i="2"/>
  <c r="M701" i="2"/>
  <c r="N700" i="2"/>
  <c r="M700" i="2"/>
  <c r="N699" i="2"/>
  <c r="M699" i="2"/>
  <c r="N698" i="2"/>
  <c r="M698" i="2"/>
  <c r="N697" i="2"/>
  <c r="M697" i="2"/>
  <c r="N696" i="2"/>
  <c r="M696" i="2"/>
  <c r="N695" i="2"/>
  <c r="M695" i="2"/>
  <c r="N694" i="2"/>
  <c r="M694" i="2"/>
  <c r="N693" i="2"/>
  <c r="M693" i="2"/>
  <c r="N692" i="2"/>
  <c r="M692" i="2"/>
  <c r="N691" i="2"/>
  <c r="M691" i="2"/>
  <c r="N690" i="2"/>
  <c r="M690" i="2"/>
  <c r="N689" i="2"/>
  <c r="M689" i="2"/>
  <c r="N688" i="2"/>
  <c r="M688" i="2"/>
  <c r="N687" i="2"/>
  <c r="M687" i="2"/>
  <c r="N686" i="2"/>
  <c r="M686" i="2"/>
  <c r="N685" i="2"/>
  <c r="M685" i="2"/>
  <c r="N684" i="2"/>
  <c r="M684" i="2"/>
  <c r="N683" i="2"/>
  <c r="M683" i="2"/>
  <c r="N682" i="2"/>
  <c r="M682" i="2"/>
  <c r="N681" i="2"/>
  <c r="M681" i="2"/>
  <c r="N680" i="2"/>
  <c r="M680" i="2"/>
  <c r="N679" i="2"/>
  <c r="M679" i="2"/>
  <c r="N678" i="2"/>
  <c r="M678" i="2"/>
  <c r="M724" i="2" s="1"/>
  <c r="U677" i="2"/>
  <c r="T677" i="2"/>
  <c r="S677" i="2"/>
  <c r="R677" i="2"/>
  <c r="Q677" i="2"/>
  <c r="P677" i="2"/>
  <c r="O677" i="2"/>
  <c r="J677" i="2"/>
  <c r="I677" i="2"/>
  <c r="H677" i="2"/>
  <c r="G677" i="2"/>
  <c r="N676" i="2"/>
  <c r="M676" i="2"/>
  <c r="N675" i="2"/>
  <c r="M675" i="2"/>
  <c r="N674" i="2"/>
  <c r="M674" i="2"/>
  <c r="N673" i="2"/>
  <c r="M673" i="2"/>
  <c r="N672" i="2"/>
  <c r="M672" i="2"/>
  <c r="N671" i="2"/>
  <c r="M671" i="2"/>
  <c r="N670" i="2"/>
  <c r="M670" i="2"/>
  <c r="N669" i="2"/>
  <c r="M669" i="2"/>
  <c r="N668" i="2"/>
  <c r="M668" i="2"/>
  <c r="N667" i="2"/>
  <c r="M667" i="2"/>
  <c r="N666" i="2"/>
  <c r="M666" i="2"/>
  <c r="N665" i="2"/>
  <c r="M665" i="2"/>
  <c r="N664" i="2"/>
  <c r="M664" i="2"/>
  <c r="N663" i="2"/>
  <c r="M663" i="2"/>
  <c r="N662" i="2"/>
  <c r="M662" i="2"/>
  <c r="N661" i="2"/>
  <c r="M661" i="2"/>
  <c r="N660" i="2"/>
  <c r="M660" i="2"/>
  <c r="N659" i="2"/>
  <c r="M659" i="2"/>
  <c r="N651" i="2"/>
  <c r="M651" i="2"/>
  <c r="N650" i="2"/>
  <c r="M650" i="2"/>
  <c r="N649" i="2"/>
  <c r="M649" i="2"/>
  <c r="N648" i="2"/>
  <c r="M648" i="2"/>
  <c r="N647" i="2"/>
  <c r="M647" i="2"/>
  <c r="N646" i="2"/>
  <c r="M646" i="2"/>
  <c r="N645" i="2"/>
  <c r="M645" i="2"/>
  <c r="N644" i="2"/>
  <c r="M644" i="2"/>
  <c r="N643" i="2"/>
  <c r="M643" i="2"/>
  <c r="N642" i="2"/>
  <c r="M642" i="2"/>
  <c r="N641" i="2"/>
  <c r="M641" i="2"/>
  <c r="N640" i="2"/>
  <c r="M640" i="2"/>
  <c r="N639" i="2"/>
  <c r="M639" i="2"/>
  <c r="N638" i="2"/>
  <c r="M638" i="2"/>
  <c r="N637" i="2"/>
  <c r="M637" i="2"/>
  <c r="N636" i="2"/>
  <c r="M636" i="2"/>
  <c r="N633" i="2"/>
  <c r="M633" i="2"/>
  <c r="N632" i="2"/>
  <c r="M632" i="2"/>
  <c r="N631" i="2"/>
  <c r="M631" i="2"/>
  <c r="N630" i="2"/>
  <c r="M630" i="2"/>
  <c r="N629" i="2"/>
  <c r="M629" i="2"/>
  <c r="N620" i="2"/>
  <c r="M620" i="2"/>
  <c r="N619" i="2"/>
  <c r="M619" i="2"/>
  <c r="N618" i="2"/>
  <c r="M618" i="2"/>
  <c r="N615" i="2"/>
  <c r="M615" i="2"/>
  <c r="N614" i="2"/>
  <c r="M614" i="2"/>
  <c r="N613" i="2"/>
  <c r="M613" i="2"/>
  <c r="N612" i="2"/>
  <c r="M612" i="2"/>
  <c r="N611" i="2"/>
  <c r="M611" i="2"/>
  <c r="N604" i="2"/>
  <c r="M604" i="2"/>
  <c r="N603" i="2"/>
  <c r="M603" i="2"/>
  <c r="N600" i="2"/>
  <c r="M600" i="2"/>
  <c r="N597" i="2"/>
  <c r="M597" i="2"/>
  <c r="N593" i="2"/>
  <c r="M593" i="2"/>
  <c r="N592" i="2"/>
  <c r="M592" i="2"/>
  <c r="N591" i="2"/>
  <c r="M591" i="2"/>
  <c r="N590" i="2"/>
  <c r="M590" i="2"/>
  <c r="N589" i="2"/>
  <c r="N677" i="2" s="1"/>
  <c r="M589" i="2"/>
  <c r="M677" i="2" s="1"/>
  <c r="U588" i="2"/>
  <c r="T588" i="2"/>
  <c r="S588" i="2"/>
  <c r="R588" i="2"/>
  <c r="Q588" i="2"/>
  <c r="P588" i="2"/>
  <c r="O588" i="2"/>
  <c r="K588" i="2"/>
  <c r="J588" i="2"/>
  <c r="I588" i="2"/>
  <c r="H588" i="2"/>
  <c r="G588" i="2"/>
  <c r="N587" i="2"/>
  <c r="M587" i="2"/>
  <c r="N586" i="2"/>
  <c r="M586" i="2"/>
  <c r="N585" i="2"/>
  <c r="M585" i="2"/>
  <c r="N584" i="2"/>
  <c r="M584" i="2"/>
  <c r="N583" i="2"/>
  <c r="M583" i="2"/>
  <c r="N582" i="2"/>
  <c r="M582" i="2"/>
  <c r="N581" i="2"/>
  <c r="M581" i="2"/>
  <c r="N580" i="2"/>
  <c r="M580" i="2"/>
  <c r="N579" i="2"/>
  <c r="M579" i="2"/>
  <c r="N578" i="2"/>
  <c r="M578" i="2"/>
  <c r="N577" i="2"/>
  <c r="M577" i="2"/>
  <c r="N576" i="2"/>
  <c r="M576" i="2"/>
  <c r="N575" i="2"/>
  <c r="M575" i="2"/>
  <c r="N574" i="2"/>
  <c r="M574" i="2"/>
  <c r="N573" i="2"/>
  <c r="M573" i="2"/>
  <c r="N572" i="2"/>
  <c r="M572" i="2"/>
  <c r="N571" i="2"/>
  <c r="M571" i="2"/>
  <c r="N570" i="2"/>
  <c r="M570" i="2"/>
  <c r="N569" i="2"/>
  <c r="M569" i="2"/>
  <c r="N568" i="2"/>
  <c r="M568" i="2"/>
  <c r="N567" i="2"/>
  <c r="M567" i="2"/>
  <c r="N566" i="2"/>
  <c r="M566" i="2"/>
  <c r="N565" i="2"/>
  <c r="M565" i="2"/>
  <c r="N564" i="2"/>
  <c r="M564" i="2"/>
  <c r="N563" i="2"/>
  <c r="M563" i="2"/>
  <c r="N562" i="2"/>
  <c r="M562" i="2"/>
  <c r="N561" i="2"/>
  <c r="M561" i="2"/>
  <c r="N560" i="2"/>
  <c r="M560" i="2"/>
  <c r="N559" i="2"/>
  <c r="M559" i="2"/>
  <c r="N558" i="2"/>
  <c r="M558" i="2"/>
  <c r="N557" i="2"/>
  <c r="M557" i="2"/>
  <c r="N556" i="2"/>
  <c r="M556" i="2"/>
  <c r="N555" i="2"/>
  <c r="M555" i="2"/>
  <c r="N554" i="2"/>
  <c r="M554" i="2"/>
  <c r="N553" i="2"/>
  <c r="M553" i="2"/>
  <c r="N552" i="2"/>
  <c r="M552" i="2"/>
  <c r="N551" i="2"/>
  <c r="M551" i="2"/>
  <c r="N550" i="2"/>
  <c r="M550" i="2"/>
  <c r="N549" i="2"/>
  <c r="M549" i="2"/>
  <c r="N548" i="2"/>
  <c r="M548" i="2"/>
  <c r="N547" i="2"/>
  <c r="M547" i="2"/>
  <c r="N546" i="2"/>
  <c r="M546" i="2"/>
  <c r="N545" i="2"/>
  <c r="M545" i="2"/>
  <c r="N544" i="2"/>
  <c r="M544" i="2"/>
  <c r="N543" i="2"/>
  <c r="M543" i="2"/>
  <c r="N542" i="2"/>
  <c r="M542" i="2"/>
  <c r="N541" i="2"/>
  <c r="M541" i="2"/>
  <c r="N540" i="2"/>
  <c r="M540" i="2"/>
  <c r="N539" i="2"/>
  <c r="M539" i="2"/>
  <c r="N538" i="2"/>
  <c r="M538" i="2"/>
  <c r="N537" i="2"/>
  <c r="M537" i="2"/>
  <c r="N536" i="2"/>
  <c r="M536" i="2"/>
  <c r="N535" i="2"/>
  <c r="M535" i="2"/>
  <c r="N534" i="2"/>
  <c r="M534" i="2"/>
  <c r="N533" i="2"/>
  <c r="M533" i="2"/>
  <c r="N532" i="2"/>
  <c r="M532" i="2"/>
  <c r="N531" i="2"/>
  <c r="M531" i="2"/>
  <c r="N530" i="2"/>
  <c r="M530" i="2"/>
  <c r="N529" i="2"/>
  <c r="M529" i="2"/>
  <c r="N528" i="2"/>
  <c r="M528" i="2"/>
  <c r="N527" i="2"/>
  <c r="M527" i="2"/>
  <c r="N526" i="2"/>
  <c r="M526" i="2"/>
  <c r="N525" i="2"/>
  <c r="M525" i="2"/>
  <c r="N524" i="2"/>
  <c r="M524" i="2"/>
  <c r="N523" i="2"/>
  <c r="M523" i="2"/>
  <c r="N522" i="2"/>
  <c r="M522" i="2"/>
  <c r="N521" i="2"/>
  <c r="M521" i="2"/>
  <c r="N520" i="2"/>
  <c r="M520" i="2"/>
  <c r="N519" i="2"/>
  <c r="M519" i="2"/>
  <c r="N518" i="2"/>
  <c r="M518" i="2"/>
  <c r="N517" i="2"/>
  <c r="M517" i="2"/>
  <c r="N516" i="2"/>
  <c r="M516" i="2"/>
  <c r="N515" i="2"/>
  <c r="M515" i="2"/>
  <c r="N514" i="2"/>
  <c r="M514" i="2"/>
  <c r="N513" i="2"/>
  <c r="M513" i="2"/>
  <c r="N512" i="2"/>
  <c r="M512" i="2"/>
  <c r="N511" i="2"/>
  <c r="M511" i="2"/>
  <c r="N510" i="2"/>
  <c r="M510" i="2"/>
  <c r="N509" i="2"/>
  <c r="M509" i="2"/>
  <c r="N508" i="2"/>
  <c r="M508" i="2"/>
  <c r="N507" i="2"/>
  <c r="M507" i="2"/>
  <c r="N506" i="2"/>
  <c r="M506" i="2"/>
  <c r="N505" i="2"/>
  <c r="M505" i="2"/>
  <c r="N504" i="2"/>
  <c r="M504" i="2"/>
  <c r="N503" i="2"/>
  <c r="M503" i="2"/>
  <c r="N502" i="2"/>
  <c r="M502" i="2"/>
  <c r="N501" i="2"/>
  <c r="M501" i="2"/>
  <c r="N500" i="2"/>
  <c r="M500" i="2"/>
  <c r="N499" i="2"/>
  <c r="M499" i="2"/>
  <c r="N498" i="2"/>
  <c r="M498" i="2"/>
  <c r="N497" i="2"/>
  <c r="M497" i="2"/>
  <c r="N496" i="2"/>
  <c r="M496" i="2"/>
  <c r="N495" i="2"/>
  <c r="M495" i="2"/>
  <c r="N494" i="2"/>
  <c r="M494" i="2"/>
  <c r="N493" i="2"/>
  <c r="M493" i="2"/>
  <c r="N492" i="2"/>
  <c r="M492" i="2"/>
  <c r="N491" i="2"/>
  <c r="M491" i="2"/>
  <c r="N490" i="2"/>
  <c r="M490" i="2"/>
  <c r="N489" i="2"/>
  <c r="M489" i="2"/>
  <c r="N488" i="2"/>
  <c r="M488" i="2"/>
  <c r="N487" i="2"/>
  <c r="M487" i="2"/>
  <c r="N486" i="2"/>
  <c r="M486" i="2"/>
  <c r="N485" i="2"/>
  <c r="M485" i="2"/>
  <c r="N484" i="2"/>
  <c r="M484" i="2"/>
  <c r="N483" i="2"/>
  <c r="M483" i="2"/>
  <c r="N482" i="2"/>
  <c r="M482" i="2"/>
  <c r="N481" i="2"/>
  <c r="M481" i="2"/>
  <c r="N480" i="2"/>
  <c r="M480" i="2"/>
  <c r="N479" i="2"/>
  <c r="M479" i="2"/>
  <c r="N478" i="2"/>
  <c r="M478" i="2"/>
  <c r="N477" i="2"/>
  <c r="M477" i="2"/>
  <c r="N476" i="2"/>
  <c r="M476" i="2"/>
  <c r="N475" i="2"/>
  <c r="M475" i="2"/>
  <c r="N474" i="2"/>
  <c r="M474" i="2"/>
  <c r="N473" i="2"/>
  <c r="M473" i="2"/>
  <c r="N472" i="2"/>
  <c r="M472" i="2"/>
  <c r="N471" i="2"/>
  <c r="M471" i="2"/>
  <c r="N470" i="2"/>
  <c r="M470" i="2"/>
  <c r="N469" i="2"/>
  <c r="M469" i="2"/>
  <c r="N468" i="2"/>
  <c r="M468" i="2"/>
  <c r="N467" i="2"/>
  <c r="M467" i="2"/>
  <c r="N466" i="2"/>
  <c r="M466" i="2"/>
  <c r="N465" i="2"/>
  <c r="M465" i="2"/>
  <c r="N464" i="2"/>
  <c r="M464" i="2"/>
  <c r="N463" i="2"/>
  <c r="M463" i="2"/>
  <c r="N462" i="2"/>
  <c r="M462" i="2"/>
  <c r="N461" i="2"/>
  <c r="M461" i="2"/>
  <c r="N460" i="2"/>
  <c r="M460" i="2"/>
  <c r="N459" i="2"/>
  <c r="M459" i="2"/>
  <c r="N458" i="2"/>
  <c r="M458" i="2"/>
  <c r="N457" i="2"/>
  <c r="M457" i="2"/>
  <c r="N456" i="2"/>
  <c r="M456" i="2"/>
  <c r="N455" i="2"/>
  <c r="M455" i="2"/>
  <c r="N454" i="2"/>
  <c r="M454" i="2"/>
  <c r="N453" i="2"/>
  <c r="M453" i="2"/>
  <c r="N452" i="2"/>
  <c r="M452" i="2"/>
  <c r="N451" i="2"/>
  <c r="M451" i="2"/>
  <c r="N450" i="2"/>
  <c r="M450" i="2"/>
  <c r="N449" i="2"/>
  <c r="M449" i="2"/>
  <c r="N448" i="2"/>
  <c r="M448" i="2"/>
  <c r="N447" i="2"/>
  <c r="M447" i="2"/>
  <c r="N446" i="2"/>
  <c r="M446" i="2"/>
  <c r="N445" i="2"/>
  <c r="M445" i="2"/>
  <c r="N444" i="2"/>
  <c r="M444" i="2"/>
  <c r="N443" i="2"/>
  <c r="M443" i="2"/>
  <c r="N442" i="2"/>
  <c r="M442" i="2"/>
  <c r="N441" i="2"/>
  <c r="M441" i="2"/>
  <c r="N440" i="2"/>
  <c r="M440" i="2"/>
  <c r="N439" i="2"/>
  <c r="M439" i="2"/>
  <c r="N438" i="2"/>
  <c r="M438" i="2"/>
  <c r="N437" i="2"/>
  <c r="M437" i="2"/>
  <c r="N436" i="2"/>
  <c r="M436" i="2"/>
  <c r="N435" i="2"/>
  <c r="M435" i="2"/>
  <c r="N434" i="2"/>
  <c r="M434" i="2"/>
  <c r="N433" i="2"/>
  <c r="M433" i="2"/>
  <c r="N432" i="2"/>
  <c r="M432" i="2"/>
  <c r="N431" i="2"/>
  <c r="M431" i="2"/>
  <c r="N430" i="2"/>
  <c r="M430" i="2"/>
  <c r="N429" i="2"/>
  <c r="M429" i="2"/>
  <c r="N428" i="2"/>
  <c r="M428" i="2"/>
  <c r="N427" i="2"/>
  <c r="M427" i="2"/>
  <c r="N426" i="2"/>
  <c r="M426" i="2"/>
  <c r="N425" i="2"/>
  <c r="M425" i="2"/>
  <c r="N424" i="2"/>
  <c r="M424" i="2"/>
  <c r="N423" i="2"/>
  <c r="M423" i="2"/>
  <c r="N422" i="2"/>
  <c r="M422" i="2"/>
  <c r="N421" i="2"/>
  <c r="M421" i="2"/>
  <c r="N420" i="2"/>
  <c r="M420" i="2"/>
  <c r="N419" i="2"/>
  <c r="M419" i="2"/>
  <c r="N418" i="2"/>
  <c r="M418" i="2"/>
  <c r="N417" i="2"/>
  <c r="M417" i="2"/>
  <c r="N416" i="2"/>
  <c r="M416" i="2"/>
  <c r="N415" i="2"/>
  <c r="M415" i="2"/>
  <c r="N414" i="2"/>
  <c r="M414" i="2"/>
  <c r="N413" i="2"/>
  <c r="M413" i="2"/>
  <c r="N412" i="2"/>
  <c r="M412" i="2"/>
  <c r="N411" i="2"/>
  <c r="M411" i="2"/>
  <c r="N410" i="2"/>
  <c r="M410" i="2"/>
  <c r="N409" i="2"/>
  <c r="M409" i="2"/>
  <c r="N408" i="2"/>
  <c r="M408" i="2"/>
  <c r="N407" i="2"/>
  <c r="M407" i="2"/>
  <c r="N406" i="2"/>
  <c r="M406" i="2"/>
  <c r="N405" i="2"/>
  <c r="M405" i="2"/>
  <c r="N404" i="2"/>
  <c r="M404" i="2"/>
  <c r="N403" i="2"/>
  <c r="N588" i="2" s="1"/>
  <c r="M403" i="2"/>
  <c r="M588" i="2" s="1"/>
  <c r="U402" i="2"/>
  <c r="T402" i="2"/>
  <c r="S402" i="2"/>
  <c r="R402" i="2"/>
  <c r="Q402" i="2"/>
  <c r="P402" i="2"/>
  <c r="O402" i="2"/>
  <c r="J402" i="2"/>
  <c r="I402" i="2"/>
  <c r="H402" i="2"/>
  <c r="G402" i="2"/>
  <c r="N401" i="2"/>
  <c r="M401" i="2"/>
  <c r="N400" i="2"/>
  <c r="M400" i="2"/>
  <c r="N399" i="2"/>
  <c r="M399" i="2"/>
  <c r="N398" i="2"/>
  <c r="M398" i="2"/>
  <c r="N397" i="2"/>
  <c r="M397" i="2"/>
  <c r="N396" i="2"/>
  <c r="M396" i="2"/>
  <c r="N395" i="2"/>
  <c r="M395" i="2"/>
  <c r="N394" i="2"/>
  <c r="M394" i="2"/>
  <c r="N393" i="2"/>
  <c r="M393" i="2"/>
  <c r="N392" i="2"/>
  <c r="M392" i="2"/>
  <c r="N391" i="2"/>
  <c r="M391" i="2"/>
  <c r="N390" i="2"/>
  <c r="M390" i="2"/>
  <c r="N389" i="2"/>
  <c r="M389" i="2"/>
  <c r="N388" i="2"/>
  <c r="M388" i="2"/>
  <c r="N387" i="2"/>
  <c r="M387" i="2"/>
  <c r="N386" i="2"/>
  <c r="M386" i="2"/>
  <c r="N385" i="2"/>
  <c r="N402" i="2" s="1"/>
  <c r="M385" i="2"/>
  <c r="M402" i="2" s="1"/>
  <c r="U384" i="2"/>
  <c r="T384" i="2"/>
  <c r="S384" i="2"/>
  <c r="R384" i="2"/>
  <c r="Q384" i="2"/>
  <c r="P384" i="2"/>
  <c r="O384" i="2"/>
  <c r="N384" i="2"/>
  <c r="K384" i="2"/>
  <c r="J384" i="2"/>
  <c r="I384" i="2"/>
  <c r="H384" i="2"/>
  <c r="G384" i="2"/>
  <c r="N383" i="2"/>
  <c r="M383" i="2"/>
  <c r="N382" i="2"/>
  <c r="M382" i="2"/>
  <c r="N381" i="2"/>
  <c r="M381" i="2"/>
  <c r="N380" i="2"/>
  <c r="M380" i="2"/>
  <c r="N379" i="2"/>
  <c r="M379" i="2"/>
  <c r="N378" i="2"/>
  <c r="M378" i="2"/>
  <c r="N377" i="2"/>
  <c r="M377" i="2"/>
  <c r="N376" i="2"/>
  <c r="M376" i="2"/>
  <c r="N375" i="2"/>
  <c r="M375" i="2"/>
  <c r="N374" i="2"/>
  <c r="M374" i="2"/>
  <c r="N373" i="2"/>
  <c r="M373" i="2"/>
  <c r="N372" i="2"/>
  <c r="M372" i="2"/>
  <c r="N371" i="2"/>
  <c r="M371" i="2"/>
  <c r="N370" i="2"/>
  <c r="M370" i="2"/>
  <c r="N369" i="2"/>
  <c r="M369" i="2"/>
  <c r="N368" i="2"/>
  <c r="M368" i="2"/>
  <c r="N367" i="2"/>
  <c r="M367" i="2"/>
  <c r="N366" i="2"/>
  <c r="M366" i="2"/>
  <c r="N365" i="2"/>
  <c r="M365" i="2"/>
  <c r="N364" i="2"/>
  <c r="M364" i="2"/>
  <c r="N363" i="2"/>
  <c r="M363" i="2"/>
  <c r="N362" i="2"/>
  <c r="M362" i="2"/>
  <c r="N361" i="2"/>
  <c r="M361" i="2"/>
  <c r="N360" i="2"/>
  <c r="M360" i="2"/>
  <c r="N359" i="2"/>
  <c r="M359" i="2"/>
  <c r="N358" i="2"/>
  <c r="M358" i="2"/>
  <c r="N357" i="2"/>
  <c r="M357" i="2"/>
  <c r="N356" i="2"/>
  <c r="M356" i="2"/>
  <c r="N355" i="2"/>
  <c r="M355" i="2"/>
  <c r="N354" i="2"/>
  <c r="M354" i="2"/>
  <c r="N353" i="2"/>
  <c r="M353" i="2"/>
  <c r="N352" i="2"/>
  <c r="M352" i="2"/>
  <c r="N351" i="2"/>
  <c r="M351" i="2"/>
  <c r="N350" i="2"/>
  <c r="M350" i="2"/>
  <c r="N349" i="2"/>
  <c r="M349" i="2"/>
  <c r="N348" i="2"/>
  <c r="M348" i="2"/>
  <c r="N347" i="2"/>
  <c r="M347" i="2"/>
  <c r="N346" i="2"/>
  <c r="M346" i="2"/>
  <c r="N345" i="2"/>
  <c r="M345" i="2"/>
  <c r="N344" i="2"/>
  <c r="M344" i="2"/>
  <c r="N343" i="2"/>
  <c r="M343" i="2"/>
  <c r="N342" i="2"/>
  <c r="M342" i="2"/>
  <c r="N341" i="2"/>
  <c r="M341" i="2"/>
  <c r="N340" i="2"/>
  <c r="M340" i="2"/>
  <c r="N339" i="2"/>
  <c r="M339" i="2"/>
  <c r="N338" i="2"/>
  <c r="M338" i="2"/>
  <c r="N337" i="2"/>
  <c r="M337" i="2"/>
  <c r="N336" i="2"/>
  <c r="M336" i="2"/>
  <c r="N335" i="2"/>
  <c r="M335" i="2"/>
  <c r="N334" i="2"/>
  <c r="M334" i="2"/>
  <c r="N333" i="2"/>
  <c r="M333" i="2"/>
  <c r="N332" i="2"/>
  <c r="M332" i="2"/>
  <c r="N331" i="2"/>
  <c r="M331" i="2"/>
  <c r="N330" i="2"/>
  <c r="M330" i="2"/>
  <c r="N329" i="2"/>
  <c r="M329" i="2"/>
  <c r="N328" i="2"/>
  <c r="M328" i="2"/>
  <c r="N327" i="2"/>
  <c r="M327" i="2"/>
  <c r="N326" i="2"/>
  <c r="M326" i="2"/>
  <c r="N325" i="2"/>
  <c r="M325" i="2"/>
  <c r="N324" i="2"/>
  <c r="M324" i="2"/>
  <c r="N323" i="2"/>
  <c r="M323" i="2"/>
  <c r="N322" i="2"/>
  <c r="M322" i="2"/>
  <c r="N321" i="2"/>
  <c r="M321" i="2"/>
  <c r="N320" i="2"/>
  <c r="M320" i="2"/>
  <c r="N319" i="2"/>
  <c r="M319" i="2"/>
  <c r="M384" i="2" s="1"/>
  <c r="U318" i="2"/>
  <c r="T318" i="2"/>
  <c r="S318" i="2"/>
  <c r="R318" i="2"/>
  <c r="Q318" i="2"/>
  <c r="P318" i="2"/>
  <c r="O318" i="2"/>
  <c r="N318" i="2"/>
  <c r="K318" i="2"/>
  <c r="J318" i="2"/>
  <c r="I318" i="2"/>
  <c r="H318" i="2"/>
  <c r="G318" i="2"/>
  <c r="N317" i="2"/>
  <c r="M317" i="2"/>
  <c r="N316" i="2"/>
  <c r="M316" i="2"/>
  <c r="N315" i="2"/>
  <c r="M315" i="2"/>
  <c r="N314" i="2"/>
  <c r="M314" i="2"/>
  <c r="N313" i="2"/>
  <c r="M313" i="2"/>
  <c r="N312" i="2"/>
  <c r="M312" i="2"/>
  <c r="N311" i="2"/>
  <c r="M311" i="2"/>
  <c r="N310" i="2"/>
  <c r="M310" i="2"/>
  <c r="N309" i="2"/>
  <c r="M309" i="2"/>
  <c r="N308" i="2"/>
  <c r="M308" i="2"/>
  <c r="N307" i="2"/>
  <c r="M307" i="2"/>
  <c r="N306" i="2"/>
  <c r="M306" i="2"/>
  <c r="N305" i="2"/>
  <c r="M305" i="2"/>
  <c r="N304" i="2"/>
  <c r="M304" i="2"/>
  <c r="N303" i="2"/>
  <c r="M303" i="2"/>
  <c r="N302" i="2"/>
  <c r="M302" i="2"/>
  <c r="N301" i="2"/>
  <c r="M301" i="2"/>
  <c r="N300" i="2"/>
  <c r="M300" i="2"/>
  <c r="N299" i="2"/>
  <c r="M299" i="2"/>
  <c r="N298" i="2"/>
  <c r="M298" i="2"/>
  <c r="N297" i="2"/>
  <c r="M297" i="2"/>
  <c r="N296" i="2"/>
  <c r="M296" i="2"/>
  <c r="N295" i="2"/>
  <c r="M295" i="2"/>
  <c r="N294" i="2"/>
  <c r="M294" i="2"/>
  <c r="N293" i="2"/>
  <c r="M293" i="2"/>
  <c r="N292" i="2"/>
  <c r="M292" i="2"/>
  <c r="N291" i="2"/>
  <c r="M291" i="2"/>
  <c r="N290" i="2"/>
  <c r="M290" i="2"/>
  <c r="N289" i="2"/>
  <c r="M289" i="2"/>
  <c r="N288" i="2"/>
  <c r="M288" i="2"/>
  <c r="N287" i="2"/>
  <c r="M287" i="2"/>
  <c r="N286" i="2"/>
  <c r="M286" i="2"/>
  <c r="N285" i="2"/>
  <c r="M285" i="2"/>
  <c r="N284" i="2"/>
  <c r="M284" i="2"/>
  <c r="N283" i="2"/>
  <c r="M283" i="2"/>
  <c r="N282" i="2"/>
  <c r="M282" i="2"/>
  <c r="N281" i="2"/>
  <c r="M281" i="2"/>
  <c r="N280" i="2"/>
  <c r="M280" i="2"/>
  <c r="N279" i="2"/>
  <c r="M279" i="2"/>
  <c r="N278" i="2"/>
  <c r="M278" i="2"/>
  <c r="N277" i="2"/>
  <c r="M277" i="2"/>
  <c r="U276" i="2"/>
  <c r="T276" i="2"/>
  <c r="S276" i="2"/>
  <c r="R276" i="2"/>
  <c r="Q276" i="2"/>
  <c r="P276" i="2"/>
  <c r="O276" i="2"/>
  <c r="N276" i="2"/>
  <c r="K276" i="2"/>
  <c r="J276" i="2"/>
  <c r="I276" i="2"/>
  <c r="H276" i="2"/>
  <c r="G276" i="2"/>
  <c r="N275" i="2"/>
  <c r="M275" i="2"/>
  <c r="N274" i="2"/>
  <c r="M274" i="2"/>
  <c r="N273" i="2"/>
  <c r="M273" i="2"/>
  <c r="N272" i="2"/>
  <c r="M272" i="2"/>
  <c r="N271" i="2"/>
  <c r="M271" i="2"/>
  <c r="N270" i="2"/>
  <c r="M270" i="2"/>
  <c r="N269" i="2"/>
  <c r="M269" i="2"/>
  <c r="N268" i="2"/>
  <c r="M268" i="2"/>
  <c r="N267" i="2"/>
  <c r="M267" i="2"/>
  <c r="N266" i="2"/>
  <c r="M266" i="2"/>
  <c r="N265" i="2"/>
  <c r="M265" i="2"/>
  <c r="N264" i="2"/>
  <c r="M264" i="2"/>
  <c r="N263" i="2"/>
  <c r="M263" i="2"/>
  <c r="N262" i="2"/>
  <c r="M262" i="2"/>
  <c r="N261" i="2"/>
  <c r="M261" i="2"/>
  <c r="N260" i="2"/>
  <c r="M260" i="2"/>
  <c r="N259" i="2"/>
  <c r="M259" i="2"/>
  <c r="N258" i="2"/>
  <c r="M258" i="2"/>
  <c r="N257" i="2"/>
  <c r="M257" i="2"/>
  <c r="N256" i="2"/>
  <c r="M256" i="2"/>
  <c r="N255" i="2"/>
  <c r="M255" i="2"/>
  <c r="N254" i="2"/>
  <c r="M254" i="2"/>
  <c r="N253" i="2"/>
  <c r="M253" i="2"/>
  <c r="N252" i="2"/>
  <c r="M252" i="2"/>
  <c r="N251" i="2"/>
  <c r="M251" i="2"/>
  <c r="N250" i="2"/>
  <c r="M250" i="2"/>
  <c r="N249" i="2"/>
  <c r="M249" i="2"/>
  <c r="N248" i="2"/>
  <c r="M248" i="2"/>
  <c r="N247" i="2"/>
  <c r="M247" i="2"/>
  <c r="N246" i="2"/>
  <c r="M246" i="2"/>
  <c r="N245" i="2"/>
  <c r="M245" i="2"/>
  <c r="N244" i="2"/>
  <c r="M244" i="2"/>
  <c r="N243" i="2"/>
  <c r="M243" i="2"/>
  <c r="N242" i="2"/>
  <c r="M242" i="2"/>
  <c r="N241" i="2"/>
  <c r="M241" i="2"/>
  <c r="N240" i="2"/>
  <c r="M240" i="2"/>
  <c r="M276" i="2" s="1"/>
  <c r="U239" i="2"/>
  <c r="T239" i="2"/>
  <c r="S239" i="2"/>
  <c r="R239" i="2"/>
  <c r="Q239" i="2"/>
  <c r="P239" i="2"/>
  <c r="O239" i="2"/>
  <c r="N239" i="2"/>
  <c r="K239" i="2"/>
  <c r="J239" i="2"/>
  <c r="I239" i="2"/>
  <c r="H239" i="2"/>
  <c r="G239" i="2"/>
  <c r="N238" i="2"/>
  <c r="M238" i="2"/>
  <c r="N237" i="2"/>
  <c r="M237" i="2"/>
  <c r="N236" i="2"/>
  <c r="M236" i="2"/>
  <c r="N235" i="2"/>
  <c r="M235" i="2"/>
  <c r="N234" i="2"/>
  <c r="M234" i="2"/>
  <c r="N233" i="2"/>
  <c r="M233" i="2"/>
  <c r="N232" i="2"/>
  <c r="M232" i="2"/>
  <c r="N231" i="2"/>
  <c r="M231" i="2"/>
  <c r="N230" i="2"/>
  <c r="M230" i="2"/>
  <c r="N229" i="2"/>
  <c r="M229" i="2"/>
  <c r="N228" i="2"/>
  <c r="M228" i="2"/>
  <c r="N227" i="2"/>
  <c r="M227" i="2"/>
  <c r="N226" i="2"/>
  <c r="M226" i="2"/>
  <c r="N225" i="2"/>
  <c r="M225" i="2"/>
  <c r="N224" i="2"/>
  <c r="M224" i="2"/>
  <c r="N223" i="2"/>
  <c r="M223" i="2"/>
  <c r="N222" i="2"/>
  <c r="M222" i="2"/>
  <c r="N221" i="2"/>
  <c r="M221" i="2"/>
  <c r="N220" i="2"/>
  <c r="M220" i="2"/>
  <c r="N219" i="2"/>
  <c r="M219" i="2"/>
  <c r="N218" i="2"/>
  <c r="M218" i="2"/>
  <c r="N217" i="2"/>
  <c r="M217" i="2"/>
  <c r="N216" i="2"/>
  <c r="M216" i="2"/>
  <c r="N215" i="2"/>
  <c r="M215" i="2"/>
  <c r="N214" i="2"/>
  <c r="M214" i="2"/>
  <c r="N213" i="2"/>
  <c r="M213" i="2"/>
  <c r="N212" i="2"/>
  <c r="M212" i="2"/>
  <c r="N211" i="2"/>
  <c r="M211" i="2"/>
  <c r="N210" i="2"/>
  <c r="M210" i="2"/>
  <c r="N209" i="2"/>
  <c r="M209" i="2"/>
  <c r="N208" i="2"/>
  <c r="M208" i="2"/>
  <c r="N207" i="2"/>
  <c r="M207" i="2"/>
  <c r="N206" i="2"/>
  <c r="M206" i="2"/>
  <c r="N205" i="2"/>
  <c r="M205" i="2"/>
  <c r="N204" i="2"/>
  <c r="M204" i="2"/>
  <c r="N203" i="2"/>
  <c r="M203" i="2"/>
  <c r="N202" i="2"/>
  <c r="M202" i="2"/>
  <c r="N201" i="2"/>
  <c r="M201" i="2"/>
  <c r="N200" i="2"/>
  <c r="M200" i="2"/>
  <c r="N199" i="2"/>
  <c r="M199" i="2"/>
  <c r="N198" i="2"/>
  <c r="M198" i="2"/>
  <c r="N197" i="2"/>
  <c r="M197" i="2"/>
  <c r="N196" i="2"/>
  <c r="M196" i="2"/>
  <c r="N195" i="2"/>
  <c r="M195" i="2"/>
  <c r="N194" i="2"/>
  <c r="M194" i="2"/>
  <c r="N193" i="2"/>
  <c r="M193" i="2"/>
  <c r="N192" i="2"/>
  <c r="M192" i="2"/>
  <c r="N191" i="2"/>
  <c r="M191" i="2"/>
  <c r="N190" i="2"/>
  <c r="M190" i="2"/>
  <c r="N189" i="2"/>
  <c r="M189" i="2"/>
  <c r="N188" i="2"/>
  <c r="M188" i="2"/>
  <c r="N187" i="2"/>
  <c r="M187" i="2"/>
  <c r="N186" i="2"/>
  <c r="M186" i="2"/>
  <c r="N185" i="2"/>
  <c r="M185" i="2"/>
  <c r="N184" i="2"/>
  <c r="M184" i="2"/>
  <c r="N183" i="2"/>
  <c r="M183" i="2"/>
  <c r="M239" i="2" s="1"/>
  <c r="U182" i="2"/>
  <c r="T182" i="2"/>
  <c r="S182" i="2"/>
  <c r="R182" i="2"/>
  <c r="Q182" i="2"/>
  <c r="P182" i="2"/>
  <c r="O182" i="2"/>
  <c r="N182" i="2"/>
  <c r="J182" i="2"/>
  <c r="I182" i="2"/>
  <c r="H182" i="2"/>
  <c r="G182" i="2"/>
  <c r="N181" i="2"/>
  <c r="M181" i="2"/>
  <c r="N180" i="2"/>
  <c r="M180" i="2"/>
  <c r="N179" i="2"/>
  <c r="M179" i="2"/>
  <c r="N178" i="2"/>
  <c r="M178" i="2"/>
  <c r="N177" i="2"/>
  <c r="M177" i="2"/>
  <c r="N176" i="2"/>
  <c r="M176" i="2"/>
  <c r="N175" i="2"/>
  <c r="M175" i="2"/>
  <c r="N174" i="2"/>
  <c r="M174" i="2"/>
  <c r="N173" i="2"/>
  <c r="M173" i="2"/>
  <c r="N172" i="2"/>
  <c r="M172" i="2"/>
  <c r="N171" i="2"/>
  <c r="M171" i="2"/>
  <c r="N170" i="2"/>
  <c r="M170" i="2"/>
  <c r="N169" i="2"/>
  <c r="M169" i="2"/>
  <c r="N168" i="2"/>
  <c r="M168" i="2"/>
  <c r="N167" i="2"/>
  <c r="M167" i="2"/>
  <c r="N166" i="2"/>
  <c r="M166" i="2"/>
  <c r="N165" i="2"/>
  <c r="M165" i="2"/>
  <c r="N164" i="2"/>
  <c r="M164" i="2"/>
  <c r="N163" i="2"/>
  <c r="M163" i="2"/>
  <c r="N162" i="2"/>
  <c r="M162" i="2"/>
  <c r="N161" i="2"/>
  <c r="M161" i="2"/>
  <c r="N160" i="2"/>
  <c r="M160" i="2"/>
  <c r="N159" i="2"/>
  <c r="M159" i="2"/>
  <c r="N158" i="2"/>
  <c r="M158" i="2"/>
  <c r="N157" i="2"/>
  <c r="M157" i="2"/>
  <c r="N156" i="2"/>
  <c r="M156" i="2"/>
  <c r="N155" i="2"/>
  <c r="M155" i="2"/>
  <c r="N154" i="2"/>
  <c r="M154" i="2"/>
  <c r="N153" i="2"/>
  <c r="M153" i="2"/>
  <c r="N152" i="2"/>
  <c r="M152" i="2"/>
  <c r="N151" i="2"/>
  <c r="M151" i="2"/>
  <c r="N150" i="2"/>
  <c r="M150" i="2"/>
  <c r="N149" i="2"/>
  <c r="M149" i="2"/>
  <c r="N148" i="2"/>
  <c r="M148" i="2"/>
  <c r="N147" i="2"/>
  <c r="M147" i="2"/>
  <c r="N146" i="2"/>
  <c r="M146" i="2"/>
  <c r="M182" i="2" s="1"/>
  <c r="U145" i="2"/>
  <c r="T145" i="2"/>
  <c r="S145" i="2"/>
  <c r="R145" i="2"/>
  <c r="Q145" i="2"/>
  <c r="P145" i="2"/>
  <c r="O145" i="2"/>
  <c r="M145" i="2"/>
  <c r="K145" i="2"/>
  <c r="J145" i="2"/>
  <c r="I145" i="2"/>
  <c r="H145" i="2"/>
  <c r="G145" i="2"/>
  <c r="N144" i="2"/>
  <c r="M144" i="2"/>
  <c r="N143" i="2"/>
  <c r="M143" i="2"/>
  <c r="N142" i="2"/>
  <c r="M142" i="2"/>
  <c r="N141" i="2"/>
  <c r="M141" i="2"/>
  <c r="N140" i="2"/>
  <c r="M140" i="2"/>
  <c r="N139" i="2"/>
  <c r="M139" i="2"/>
  <c r="N138" i="2"/>
  <c r="M138" i="2"/>
  <c r="N137" i="2"/>
  <c r="M137" i="2"/>
  <c r="N136" i="2"/>
  <c r="M136" i="2"/>
  <c r="N135" i="2"/>
  <c r="M135" i="2"/>
  <c r="N134" i="2"/>
  <c r="M134" i="2"/>
  <c r="N133" i="2"/>
  <c r="M133" i="2"/>
  <c r="N132" i="2"/>
  <c r="M132" i="2"/>
  <c r="N131" i="2"/>
  <c r="M131" i="2"/>
  <c r="N130" i="2"/>
  <c r="M130" i="2"/>
  <c r="N129" i="2"/>
  <c r="M129" i="2"/>
  <c r="N128" i="2"/>
  <c r="M128" i="2"/>
  <c r="N127" i="2"/>
  <c r="M127" i="2"/>
  <c r="N126" i="2"/>
  <c r="M126" i="2"/>
  <c r="N125" i="2"/>
  <c r="M125" i="2"/>
  <c r="N124" i="2"/>
  <c r="M124" i="2"/>
  <c r="N123" i="2"/>
  <c r="M123" i="2"/>
  <c r="N122" i="2"/>
  <c r="M122" i="2"/>
  <c r="Q120" i="2"/>
  <c r="P120" i="2"/>
  <c r="O120" i="2"/>
  <c r="C120" i="2"/>
  <c r="Q119" i="2"/>
  <c r="P119" i="2"/>
  <c r="O119" i="2" s="1"/>
  <c r="C119" i="2"/>
  <c r="Q118" i="2"/>
  <c r="P118" i="2"/>
  <c r="O118" i="2"/>
  <c r="C118" i="2"/>
  <c r="Q117" i="2"/>
  <c r="P117" i="2"/>
  <c r="O117" i="2" s="1"/>
  <c r="C117" i="2"/>
  <c r="Q116" i="2"/>
  <c r="P116" i="2"/>
  <c r="O116" i="2"/>
  <c r="C116" i="2"/>
  <c r="Q115" i="2"/>
  <c r="P115" i="2"/>
  <c r="O115" i="2" s="1"/>
  <c r="C115" i="2"/>
  <c r="Q114" i="2"/>
  <c r="P114" i="2"/>
  <c r="O114" i="2"/>
  <c r="C114" i="2"/>
  <c r="Q113" i="2"/>
  <c r="P113" i="2"/>
  <c r="O113" i="2" s="1"/>
  <c r="C113" i="2"/>
  <c r="Q112" i="2"/>
  <c r="P112" i="2"/>
  <c r="O112" i="2"/>
  <c r="C112" i="2"/>
  <c r="Q111" i="2"/>
  <c r="P111" i="2"/>
  <c r="O111" i="2" s="1"/>
  <c r="C111" i="2"/>
  <c r="Q110" i="2"/>
  <c r="P110" i="2"/>
  <c r="O110" i="2" s="1"/>
  <c r="C110" i="2"/>
  <c r="Q109" i="2"/>
  <c r="P109" i="2"/>
  <c r="O109" i="2" s="1"/>
  <c r="C109" i="2"/>
  <c r="Q108" i="2"/>
  <c r="P108" i="2"/>
  <c r="O108" i="2"/>
  <c r="C108" i="2"/>
  <c r="Q107" i="2"/>
  <c r="P107" i="2"/>
  <c r="O107" i="2"/>
  <c r="C107" i="2"/>
  <c r="Q106" i="2"/>
  <c r="P106" i="2"/>
  <c r="O106" i="2" s="1"/>
  <c r="C106" i="2"/>
  <c r="Q105" i="2"/>
  <c r="P105" i="2"/>
  <c r="O105" i="2" s="1"/>
  <c r="C105" i="2"/>
  <c r="Q104" i="2"/>
  <c r="P104" i="2"/>
  <c r="O104" i="2"/>
  <c r="C104" i="2"/>
  <c r="Q103" i="2"/>
  <c r="P103" i="2"/>
  <c r="O103" i="2"/>
  <c r="C103" i="2"/>
  <c r="Q102" i="2"/>
  <c r="P102" i="2"/>
  <c r="O102" i="2"/>
  <c r="C102" i="2"/>
  <c r="Q101" i="2"/>
  <c r="P101" i="2"/>
  <c r="O101" i="2" s="1"/>
  <c r="C101" i="2"/>
  <c r="Q100" i="2"/>
  <c r="P100" i="2"/>
  <c r="O100" i="2"/>
  <c r="C100" i="2"/>
  <c r="Q99" i="2"/>
  <c r="P99" i="2"/>
  <c r="O99" i="2" s="1"/>
  <c r="C99" i="2"/>
  <c r="Q98" i="2"/>
  <c r="P98" i="2"/>
  <c r="O98" i="2" s="1"/>
  <c r="C98" i="2"/>
  <c r="Q97" i="2"/>
  <c r="P97" i="2"/>
  <c r="O97" i="2"/>
  <c r="C97" i="2"/>
  <c r="Q96" i="2"/>
  <c r="P96" i="2"/>
  <c r="O96" i="2" s="1"/>
  <c r="C96" i="2"/>
  <c r="Q95" i="2"/>
  <c r="P95" i="2"/>
  <c r="O95" i="2" s="1"/>
  <c r="C95" i="2"/>
  <c r="Q94" i="2"/>
  <c r="P94" i="2"/>
  <c r="O94" i="2" s="1"/>
  <c r="C94" i="2"/>
  <c r="Q93" i="2"/>
  <c r="P93" i="2"/>
  <c r="O93" i="2"/>
  <c r="C93" i="2"/>
  <c r="Q92" i="2"/>
  <c r="P92" i="2"/>
  <c r="O92" i="2" s="1"/>
  <c r="C92" i="2"/>
  <c r="Q91" i="2"/>
  <c r="P91" i="2"/>
  <c r="O91" i="2" s="1"/>
  <c r="C91" i="2"/>
  <c r="Q90" i="2"/>
  <c r="P90" i="2"/>
  <c r="O90" i="2" s="1"/>
  <c r="C90" i="2"/>
  <c r="Q89" i="2"/>
  <c r="P89" i="2"/>
  <c r="O89" i="2"/>
  <c r="C89" i="2"/>
  <c r="Q88" i="2"/>
  <c r="P88" i="2"/>
  <c r="O88" i="2" s="1"/>
  <c r="C88" i="2"/>
  <c r="Q87" i="2"/>
  <c r="O85" i="1" s="1"/>
  <c r="P87" i="2"/>
  <c r="O87" i="2" s="1"/>
  <c r="C87" i="2"/>
  <c r="Q86" i="2"/>
  <c r="P86" i="2"/>
  <c r="O86" i="2" s="1"/>
  <c r="C86" i="2"/>
  <c r="Q85" i="2"/>
  <c r="P85" i="2"/>
  <c r="O85" i="2"/>
  <c r="C85" i="2"/>
  <c r="Q84" i="2"/>
  <c r="P84" i="2"/>
  <c r="O84" i="2" s="1"/>
  <c r="C84" i="2"/>
  <c r="Q83" i="2"/>
  <c r="O81" i="1" s="1"/>
  <c r="P83" i="2"/>
  <c r="O83" i="2" s="1"/>
  <c r="C83" i="2"/>
  <c r="Q82" i="2"/>
  <c r="P82" i="2"/>
  <c r="O82" i="2" s="1"/>
  <c r="C82" i="2"/>
  <c r="Q81" i="2"/>
  <c r="P81" i="2"/>
  <c r="O81" i="2"/>
  <c r="C81" i="2"/>
  <c r="Q80" i="2"/>
  <c r="P80" i="2"/>
  <c r="O80" i="2" s="1"/>
  <c r="C80" i="2"/>
  <c r="Q79" i="2"/>
  <c r="P79" i="2"/>
  <c r="O79" i="2" s="1"/>
  <c r="C79" i="2"/>
  <c r="Q78" i="2"/>
  <c r="O76" i="1" s="1"/>
  <c r="P78" i="2"/>
  <c r="O78" i="2" s="1"/>
  <c r="C78" i="2"/>
  <c r="Q77" i="2"/>
  <c r="P77" i="2"/>
  <c r="O77" i="2" s="1"/>
  <c r="C77" i="2"/>
  <c r="Q76" i="2"/>
  <c r="P76" i="2"/>
  <c r="O76" i="2" s="1"/>
  <c r="C76" i="2"/>
  <c r="Q75" i="2"/>
  <c r="P75" i="2"/>
  <c r="O75" i="2" s="1"/>
  <c r="C75" i="2"/>
  <c r="Q74" i="2"/>
  <c r="P74" i="2"/>
  <c r="O74" i="2" s="1"/>
  <c r="C74" i="2"/>
  <c r="Q73" i="2"/>
  <c r="P73" i="2"/>
  <c r="O73" i="2" s="1"/>
  <c r="C73" i="2"/>
  <c r="Q72" i="2"/>
  <c r="P72" i="2"/>
  <c r="O72" i="2" s="1"/>
  <c r="C72" i="2"/>
  <c r="Q71" i="2"/>
  <c r="P71" i="2"/>
  <c r="O71" i="2" s="1"/>
  <c r="C71" i="2"/>
  <c r="Q70" i="2"/>
  <c r="P70" i="2"/>
  <c r="O70" i="2"/>
  <c r="C70" i="2"/>
  <c r="Q69" i="2"/>
  <c r="P69" i="2"/>
  <c r="O69" i="2" s="1"/>
  <c r="C69" i="2"/>
  <c r="Q68" i="2"/>
  <c r="P68" i="2"/>
  <c r="O68" i="2"/>
  <c r="C68" i="2"/>
  <c r="Q67" i="2"/>
  <c r="P67" i="2"/>
  <c r="O67" i="2" s="1"/>
  <c r="C67" i="2"/>
  <c r="Q66" i="2"/>
  <c r="P66" i="2"/>
  <c r="O66" i="2"/>
  <c r="C66" i="2"/>
  <c r="Q65" i="2"/>
  <c r="P65" i="2"/>
  <c r="O65" i="2" s="1"/>
  <c r="C65" i="2"/>
  <c r="Q64" i="2"/>
  <c r="P64" i="2"/>
  <c r="O64" i="2"/>
  <c r="C64" i="2"/>
  <c r="Q63" i="2"/>
  <c r="P63" i="2"/>
  <c r="O63" i="2" s="1"/>
  <c r="C63" i="2"/>
  <c r="Q62" i="2"/>
  <c r="P62" i="2"/>
  <c r="O62" i="2"/>
  <c r="C62" i="2"/>
  <c r="Q61" i="2"/>
  <c r="P61" i="2"/>
  <c r="O61" i="2" s="1"/>
  <c r="C61" i="2"/>
  <c r="Q60" i="2"/>
  <c r="P60" i="2"/>
  <c r="O60" i="2"/>
  <c r="C60" i="2"/>
  <c r="Q59" i="2"/>
  <c r="P59" i="2"/>
  <c r="O59" i="2" s="1"/>
  <c r="C59" i="2"/>
  <c r="Q58" i="2"/>
  <c r="P58" i="2"/>
  <c r="O58" i="2" s="1"/>
  <c r="C58" i="2"/>
  <c r="Q57" i="2"/>
  <c r="P57" i="2"/>
  <c r="O57" i="2"/>
  <c r="C57" i="2"/>
  <c r="Q56" i="2"/>
  <c r="P56" i="2"/>
  <c r="O56" i="2"/>
  <c r="C56" i="2"/>
  <c r="Q55" i="2"/>
  <c r="P55" i="2"/>
  <c r="O55" i="2" s="1"/>
  <c r="C55" i="2"/>
  <c r="Q54" i="2"/>
  <c r="P54" i="2"/>
  <c r="O54" i="2" s="1"/>
  <c r="C54" i="2"/>
  <c r="Q53" i="2"/>
  <c r="P53" i="2"/>
  <c r="O53" i="2"/>
  <c r="C53" i="2"/>
  <c r="Q52" i="2"/>
  <c r="P52" i="2"/>
  <c r="O52" i="2"/>
  <c r="C52" i="2"/>
  <c r="Q51" i="2"/>
  <c r="P51" i="2"/>
  <c r="O51" i="2" s="1"/>
  <c r="C51" i="2"/>
  <c r="Q50" i="2"/>
  <c r="P50" i="2"/>
  <c r="O50" i="2" s="1"/>
  <c r="C50" i="2"/>
  <c r="Q49" i="2"/>
  <c r="P49" i="2"/>
  <c r="O49" i="2"/>
  <c r="C49" i="2"/>
  <c r="Q48" i="2"/>
  <c r="P48" i="2"/>
  <c r="O48" i="2" s="1"/>
  <c r="C48" i="2"/>
  <c r="Q47" i="2"/>
  <c r="P47" i="2"/>
  <c r="O47" i="2" s="1"/>
  <c r="C47" i="2"/>
  <c r="Q46" i="2"/>
  <c r="P46" i="2"/>
  <c r="O46" i="2" s="1"/>
  <c r="C46" i="2"/>
  <c r="Q45" i="2"/>
  <c r="P45" i="2"/>
  <c r="O45" i="2"/>
  <c r="C45" i="2"/>
  <c r="Q44" i="2"/>
  <c r="P44" i="2"/>
  <c r="O44" i="2" s="1"/>
  <c r="C44" i="2"/>
  <c r="Q43" i="2"/>
  <c r="P43" i="2"/>
  <c r="O43" i="2" s="1"/>
  <c r="C43" i="2"/>
  <c r="Q42" i="2"/>
  <c r="P42" i="2"/>
  <c r="O42" i="2" s="1"/>
  <c r="C42" i="2"/>
  <c r="Q41" i="2"/>
  <c r="P41" i="2"/>
  <c r="O41" i="2"/>
  <c r="C41" i="2"/>
  <c r="Q40" i="2"/>
  <c r="P40" i="2"/>
  <c r="O40" i="2"/>
  <c r="C40" i="2"/>
  <c r="Q39" i="2"/>
  <c r="P39" i="2"/>
  <c r="O39" i="2" s="1"/>
  <c r="C39" i="2"/>
  <c r="Q38" i="2"/>
  <c r="P38" i="2"/>
  <c r="O38" i="2" s="1"/>
  <c r="C38" i="2"/>
  <c r="Q37" i="2"/>
  <c r="P37" i="2"/>
  <c r="O37" i="2"/>
  <c r="C37" i="2"/>
  <c r="Q36" i="2"/>
  <c r="P36" i="2"/>
  <c r="O36" i="2" s="1"/>
  <c r="C36" i="2"/>
  <c r="Q35" i="2"/>
  <c r="P35" i="2"/>
  <c r="O35" i="2" s="1"/>
  <c r="C35" i="2"/>
  <c r="Q34" i="2"/>
  <c r="P34" i="2"/>
  <c r="O34" i="2" s="1"/>
  <c r="C34" i="2"/>
  <c r="Q33" i="2"/>
  <c r="P33" i="2"/>
  <c r="O33" i="2"/>
  <c r="C33" i="2"/>
  <c r="Q32" i="2"/>
  <c r="P32" i="2"/>
  <c r="O32" i="2" s="1"/>
  <c r="C32" i="2"/>
  <c r="Q31" i="2"/>
  <c r="P31" i="2"/>
  <c r="O31" i="2" s="1"/>
  <c r="C31" i="2"/>
  <c r="Q30" i="2"/>
  <c r="P30" i="2"/>
  <c r="O30" i="2" s="1"/>
  <c r="C30" i="2"/>
  <c r="Q29" i="2"/>
  <c r="P29" i="2"/>
  <c r="O29" i="2" s="1"/>
  <c r="C29" i="2"/>
  <c r="Q28" i="2"/>
  <c r="P28" i="2"/>
  <c r="O28" i="2" s="1"/>
  <c r="C28" i="2"/>
  <c r="Q27" i="2"/>
  <c r="P27" i="2"/>
  <c r="O27" i="2"/>
  <c r="C27" i="2"/>
  <c r="Q26" i="2"/>
  <c r="P26" i="2"/>
  <c r="O26" i="2"/>
  <c r="C26" i="2"/>
  <c r="Q25" i="2"/>
  <c r="P25" i="2"/>
  <c r="O25" i="2" s="1"/>
  <c r="C25" i="2"/>
  <c r="Q24" i="2"/>
  <c r="P24" i="2"/>
  <c r="O24" i="2" s="1"/>
  <c r="C24" i="2"/>
  <c r="Q23" i="2"/>
  <c r="P23" i="2"/>
  <c r="O23" i="2"/>
  <c r="C23" i="2"/>
  <c r="Q22" i="2"/>
  <c r="P22" i="2"/>
  <c r="O22" i="2" s="1"/>
  <c r="C22" i="2"/>
  <c r="Q21" i="2"/>
  <c r="P21" i="2"/>
  <c r="O21" i="2"/>
  <c r="C21" i="2"/>
  <c r="Q20" i="2"/>
  <c r="P20" i="2"/>
  <c r="O20" i="2" s="1"/>
  <c r="C20" i="2"/>
  <c r="Q19" i="2"/>
  <c r="P19" i="2"/>
  <c r="O19" i="2"/>
  <c r="C19" i="2"/>
  <c r="Q18" i="2"/>
  <c r="P18" i="2"/>
  <c r="O18" i="2" s="1"/>
  <c r="C18" i="2"/>
  <c r="Q17" i="2"/>
  <c r="P17" i="2"/>
  <c r="O17" i="2" s="1"/>
  <c r="C17" i="2"/>
  <c r="Q16" i="2"/>
  <c r="P16" i="2"/>
  <c r="O16" i="2"/>
  <c r="C16" i="2"/>
  <c r="Q15" i="2"/>
  <c r="P15" i="2"/>
  <c r="O15" i="2"/>
  <c r="C15" i="2"/>
  <c r="Q14" i="2"/>
  <c r="P14" i="2"/>
  <c r="O14" i="2" s="1"/>
  <c r="C14" i="2"/>
  <c r="Q13" i="2"/>
  <c r="P13" i="2"/>
  <c r="O13" i="2" s="1"/>
  <c r="C13" i="2"/>
  <c r="Q12" i="2"/>
  <c r="P12" i="2"/>
  <c r="O12" i="2"/>
  <c r="C12" i="2"/>
  <c r="Q11" i="2"/>
  <c r="P11" i="2"/>
  <c r="O11" i="2"/>
  <c r="C11" i="2"/>
  <c r="Q10" i="2"/>
  <c r="P10" i="2"/>
  <c r="O10" i="2" s="1"/>
  <c r="C10" i="2"/>
  <c r="Q9" i="2"/>
  <c r="P9" i="2"/>
  <c r="O9" i="2" s="1"/>
  <c r="C9" i="2"/>
  <c r="Q8" i="2"/>
  <c r="P8" i="2"/>
  <c r="O8" i="2"/>
  <c r="C8" i="2"/>
  <c r="B8" i="2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Q7" i="2"/>
  <c r="Q121" i="2" s="1"/>
  <c r="Q772" i="2" s="1"/>
  <c r="P7" i="2"/>
  <c r="P121" i="2" s="1"/>
  <c r="O7" i="2"/>
  <c r="O121" i="2" s="1"/>
  <c r="O772" i="2" s="1"/>
  <c r="C7" i="2"/>
  <c r="B7" i="2"/>
  <c r="A2" i="2"/>
  <c r="U118" i="1"/>
  <c r="T118" i="1"/>
  <c r="K120" i="2" s="1"/>
  <c r="S118" i="1"/>
  <c r="V120" i="2" s="1"/>
  <c r="R118" i="1"/>
  <c r="U120" i="2" s="1"/>
  <c r="Q118" i="1"/>
  <c r="T120" i="2" s="1"/>
  <c r="P118" i="1"/>
  <c r="S120" i="2" s="1"/>
  <c r="R120" i="2" s="1"/>
  <c r="O118" i="1"/>
  <c r="N118" i="1"/>
  <c r="M118" i="1"/>
  <c r="L118" i="1"/>
  <c r="K118" i="1"/>
  <c r="L120" i="2" s="1"/>
  <c r="I118" i="1"/>
  <c r="J120" i="2" s="1"/>
  <c r="I120" i="2" s="1"/>
  <c r="H118" i="1"/>
  <c r="G118" i="1"/>
  <c r="H120" i="2" s="1"/>
  <c r="F118" i="1"/>
  <c r="G120" i="2" s="1"/>
  <c r="E118" i="1"/>
  <c r="F120" i="2" s="1"/>
  <c r="D118" i="1"/>
  <c r="E120" i="2" s="1"/>
  <c r="C118" i="1"/>
  <c r="D120" i="2" s="1"/>
  <c r="U117" i="1"/>
  <c r="T117" i="1"/>
  <c r="K119" i="2" s="1"/>
  <c r="S117" i="1"/>
  <c r="V119" i="2" s="1"/>
  <c r="R117" i="1"/>
  <c r="U119" i="2" s="1"/>
  <c r="Q117" i="1"/>
  <c r="T119" i="2" s="1"/>
  <c r="P117" i="1"/>
  <c r="S119" i="2" s="1"/>
  <c r="R119" i="2" s="1"/>
  <c r="O117" i="1"/>
  <c r="N117" i="1"/>
  <c r="M117" i="1"/>
  <c r="L117" i="1"/>
  <c r="K117" i="1"/>
  <c r="L119" i="2" s="1"/>
  <c r="I117" i="1"/>
  <c r="J119" i="2" s="1"/>
  <c r="I119" i="2" s="1"/>
  <c r="H117" i="1"/>
  <c r="G117" i="1"/>
  <c r="H119" i="2" s="1"/>
  <c r="F117" i="1"/>
  <c r="G119" i="2" s="1"/>
  <c r="E117" i="1"/>
  <c r="F119" i="2" s="1"/>
  <c r="D117" i="1"/>
  <c r="E119" i="2" s="1"/>
  <c r="C117" i="1"/>
  <c r="D119" i="2" s="1"/>
  <c r="U116" i="1"/>
  <c r="T116" i="1"/>
  <c r="K118" i="2" s="1"/>
  <c r="S116" i="1"/>
  <c r="V118" i="2" s="1"/>
  <c r="R116" i="1"/>
  <c r="U118" i="2" s="1"/>
  <c r="Q116" i="1"/>
  <c r="T118" i="2" s="1"/>
  <c r="P116" i="1"/>
  <c r="S118" i="2" s="1"/>
  <c r="R118" i="2" s="1"/>
  <c r="O116" i="1"/>
  <c r="N116" i="1"/>
  <c r="M116" i="1"/>
  <c r="L116" i="1"/>
  <c r="K116" i="1"/>
  <c r="L118" i="2" s="1"/>
  <c r="I116" i="1"/>
  <c r="J118" i="2" s="1"/>
  <c r="I118" i="2" s="1"/>
  <c r="H116" i="1"/>
  <c r="G116" i="1"/>
  <c r="H118" i="2" s="1"/>
  <c r="N118" i="2" s="1"/>
  <c r="F116" i="1"/>
  <c r="G118" i="2" s="1"/>
  <c r="E116" i="1"/>
  <c r="F118" i="2" s="1"/>
  <c r="D116" i="1"/>
  <c r="E118" i="2" s="1"/>
  <c r="C116" i="1"/>
  <c r="D118" i="2" s="1"/>
  <c r="U115" i="1"/>
  <c r="T115" i="1"/>
  <c r="K117" i="2" s="1"/>
  <c r="S115" i="1"/>
  <c r="V117" i="2" s="1"/>
  <c r="R115" i="1"/>
  <c r="U117" i="2" s="1"/>
  <c r="Q115" i="1"/>
  <c r="T117" i="2" s="1"/>
  <c r="P115" i="1"/>
  <c r="S117" i="2" s="1"/>
  <c r="R117" i="2" s="1"/>
  <c r="O115" i="1"/>
  <c r="N115" i="1"/>
  <c r="M115" i="1"/>
  <c r="L115" i="1"/>
  <c r="K115" i="1"/>
  <c r="L117" i="2" s="1"/>
  <c r="I115" i="1"/>
  <c r="J117" i="2" s="1"/>
  <c r="I117" i="2" s="1"/>
  <c r="H115" i="1"/>
  <c r="G115" i="1"/>
  <c r="H117" i="2" s="1"/>
  <c r="N117" i="2" s="1"/>
  <c r="F115" i="1"/>
  <c r="G117" i="2" s="1"/>
  <c r="E115" i="1"/>
  <c r="F117" i="2" s="1"/>
  <c r="D115" i="1"/>
  <c r="E117" i="2" s="1"/>
  <c r="C115" i="1"/>
  <c r="D117" i="2" s="1"/>
  <c r="U114" i="1"/>
  <c r="T114" i="1"/>
  <c r="K116" i="2" s="1"/>
  <c r="S114" i="1"/>
  <c r="V116" i="2" s="1"/>
  <c r="R114" i="1"/>
  <c r="U116" i="2" s="1"/>
  <c r="Q114" i="1"/>
  <c r="T116" i="2" s="1"/>
  <c r="P114" i="1"/>
  <c r="S116" i="2" s="1"/>
  <c r="R116" i="2" s="1"/>
  <c r="O114" i="1"/>
  <c r="N114" i="1"/>
  <c r="M114" i="1"/>
  <c r="L114" i="1"/>
  <c r="K114" i="1"/>
  <c r="L116" i="2" s="1"/>
  <c r="I114" i="1"/>
  <c r="J116" i="2" s="1"/>
  <c r="I116" i="2" s="1"/>
  <c r="H114" i="1"/>
  <c r="G114" i="1"/>
  <c r="H116" i="2" s="1"/>
  <c r="N116" i="2" s="1"/>
  <c r="F114" i="1"/>
  <c r="G116" i="2" s="1"/>
  <c r="E114" i="1"/>
  <c r="F116" i="2" s="1"/>
  <c r="D114" i="1"/>
  <c r="E116" i="2" s="1"/>
  <c r="C114" i="1"/>
  <c r="D116" i="2" s="1"/>
  <c r="U113" i="1"/>
  <c r="T113" i="1"/>
  <c r="K115" i="2" s="1"/>
  <c r="S113" i="1"/>
  <c r="V115" i="2" s="1"/>
  <c r="R113" i="1"/>
  <c r="U115" i="2" s="1"/>
  <c r="Q113" i="1"/>
  <c r="T115" i="2" s="1"/>
  <c r="P113" i="1"/>
  <c r="S115" i="2" s="1"/>
  <c r="R115" i="2" s="1"/>
  <c r="O113" i="1"/>
  <c r="N113" i="1"/>
  <c r="M113" i="1"/>
  <c r="L113" i="1"/>
  <c r="K113" i="1"/>
  <c r="L115" i="2" s="1"/>
  <c r="I113" i="1"/>
  <c r="J115" i="2" s="1"/>
  <c r="I115" i="2" s="1"/>
  <c r="H113" i="1"/>
  <c r="G113" i="1"/>
  <c r="H115" i="2" s="1"/>
  <c r="N115" i="2" s="1"/>
  <c r="F113" i="1"/>
  <c r="G115" i="2" s="1"/>
  <c r="E113" i="1"/>
  <c r="F115" i="2" s="1"/>
  <c r="D113" i="1"/>
  <c r="E115" i="2" s="1"/>
  <c r="C113" i="1"/>
  <c r="D115" i="2" s="1"/>
  <c r="U112" i="1"/>
  <c r="T112" i="1"/>
  <c r="K114" i="2" s="1"/>
  <c r="S112" i="1"/>
  <c r="V114" i="2" s="1"/>
  <c r="R112" i="1"/>
  <c r="U114" i="2" s="1"/>
  <c r="P112" i="1"/>
  <c r="S114" i="2" s="1"/>
  <c r="R114" i="2" s="1"/>
  <c r="O112" i="1"/>
  <c r="N112" i="1"/>
  <c r="M112" i="1"/>
  <c r="L112" i="1"/>
  <c r="K112" i="1"/>
  <c r="L114" i="2" s="1"/>
  <c r="I112" i="1"/>
  <c r="J114" i="2" s="1"/>
  <c r="I114" i="2" s="1"/>
  <c r="H112" i="1"/>
  <c r="G112" i="1"/>
  <c r="H114" i="2" s="1"/>
  <c r="N114" i="2" s="1"/>
  <c r="F112" i="1"/>
  <c r="G114" i="2" s="1"/>
  <c r="E112" i="1"/>
  <c r="F114" i="2" s="1"/>
  <c r="D112" i="1"/>
  <c r="E114" i="2" s="1"/>
  <c r="C112" i="1"/>
  <c r="D114" i="2" s="1"/>
  <c r="U111" i="1"/>
  <c r="T111" i="1"/>
  <c r="K113" i="2" s="1"/>
  <c r="S111" i="1"/>
  <c r="V113" i="2" s="1"/>
  <c r="R111" i="1"/>
  <c r="U113" i="2" s="1"/>
  <c r="P111" i="1"/>
  <c r="S113" i="2" s="1"/>
  <c r="R113" i="2" s="1"/>
  <c r="O111" i="1"/>
  <c r="N111" i="1"/>
  <c r="M111" i="1"/>
  <c r="L111" i="1"/>
  <c r="K111" i="1"/>
  <c r="L113" i="2" s="1"/>
  <c r="I111" i="1"/>
  <c r="J113" i="2" s="1"/>
  <c r="I113" i="2" s="1"/>
  <c r="H111" i="1"/>
  <c r="G111" i="1"/>
  <c r="H113" i="2" s="1"/>
  <c r="N113" i="2" s="1"/>
  <c r="F111" i="1"/>
  <c r="G113" i="2" s="1"/>
  <c r="E111" i="1"/>
  <c r="F113" i="2" s="1"/>
  <c r="D111" i="1"/>
  <c r="E113" i="2" s="1"/>
  <c r="C111" i="1"/>
  <c r="D113" i="2" s="1"/>
  <c r="U110" i="1"/>
  <c r="T110" i="1"/>
  <c r="K112" i="2" s="1"/>
  <c r="S110" i="1"/>
  <c r="V112" i="2" s="1"/>
  <c r="R110" i="1"/>
  <c r="U112" i="2" s="1"/>
  <c r="P110" i="1"/>
  <c r="S112" i="2" s="1"/>
  <c r="R112" i="2" s="1"/>
  <c r="O110" i="1"/>
  <c r="N110" i="1"/>
  <c r="M110" i="1"/>
  <c r="L110" i="1"/>
  <c r="K110" i="1"/>
  <c r="L112" i="2" s="1"/>
  <c r="I110" i="1"/>
  <c r="J112" i="2" s="1"/>
  <c r="I112" i="2" s="1"/>
  <c r="H110" i="1"/>
  <c r="G110" i="1"/>
  <c r="H112" i="2" s="1"/>
  <c r="N112" i="2" s="1"/>
  <c r="F110" i="1"/>
  <c r="G112" i="2" s="1"/>
  <c r="E110" i="1"/>
  <c r="F112" i="2" s="1"/>
  <c r="D110" i="1"/>
  <c r="E112" i="2" s="1"/>
  <c r="C110" i="1"/>
  <c r="D112" i="2" s="1"/>
  <c r="U109" i="1"/>
  <c r="T109" i="1"/>
  <c r="K111" i="2" s="1"/>
  <c r="S109" i="1"/>
  <c r="V111" i="2" s="1"/>
  <c r="R109" i="1"/>
  <c r="U111" i="2" s="1"/>
  <c r="P109" i="1"/>
  <c r="S111" i="2" s="1"/>
  <c r="R111" i="2" s="1"/>
  <c r="O109" i="1"/>
  <c r="N109" i="1"/>
  <c r="M109" i="1"/>
  <c r="L109" i="1"/>
  <c r="K109" i="1"/>
  <c r="L111" i="2" s="1"/>
  <c r="I109" i="1"/>
  <c r="J111" i="2" s="1"/>
  <c r="I111" i="2" s="1"/>
  <c r="H109" i="1"/>
  <c r="G109" i="1"/>
  <c r="H111" i="2" s="1"/>
  <c r="N111" i="2" s="1"/>
  <c r="F109" i="1"/>
  <c r="G111" i="2" s="1"/>
  <c r="E109" i="1"/>
  <c r="F111" i="2" s="1"/>
  <c r="D109" i="1"/>
  <c r="E111" i="2" s="1"/>
  <c r="C109" i="1"/>
  <c r="D111" i="2" s="1"/>
  <c r="U108" i="1"/>
  <c r="T108" i="1"/>
  <c r="K110" i="2" s="1"/>
  <c r="S108" i="1"/>
  <c r="V110" i="2" s="1"/>
  <c r="R108" i="1"/>
  <c r="U110" i="2" s="1"/>
  <c r="P108" i="1"/>
  <c r="S110" i="2" s="1"/>
  <c r="R110" i="2" s="1"/>
  <c r="O108" i="1"/>
  <c r="N108" i="1"/>
  <c r="M108" i="1"/>
  <c r="L108" i="1"/>
  <c r="K108" i="1"/>
  <c r="L110" i="2" s="1"/>
  <c r="I108" i="1"/>
  <c r="J110" i="2" s="1"/>
  <c r="I110" i="2" s="1"/>
  <c r="H108" i="1"/>
  <c r="G108" i="1"/>
  <c r="H110" i="2" s="1"/>
  <c r="N110" i="2" s="1"/>
  <c r="F108" i="1"/>
  <c r="G110" i="2" s="1"/>
  <c r="E108" i="1"/>
  <c r="F110" i="2" s="1"/>
  <c r="D108" i="1"/>
  <c r="E110" i="2" s="1"/>
  <c r="C108" i="1"/>
  <c r="D110" i="2" s="1"/>
  <c r="U107" i="1"/>
  <c r="T107" i="1"/>
  <c r="K109" i="2" s="1"/>
  <c r="S107" i="1"/>
  <c r="V109" i="2" s="1"/>
  <c r="R107" i="1"/>
  <c r="U109" i="2" s="1"/>
  <c r="P107" i="1"/>
  <c r="S109" i="2" s="1"/>
  <c r="R109" i="2" s="1"/>
  <c r="O107" i="1"/>
  <c r="N107" i="1"/>
  <c r="M107" i="1"/>
  <c r="L107" i="1"/>
  <c r="K107" i="1"/>
  <c r="L109" i="2" s="1"/>
  <c r="I107" i="1"/>
  <c r="J109" i="2" s="1"/>
  <c r="I109" i="2" s="1"/>
  <c r="H107" i="1"/>
  <c r="G107" i="1"/>
  <c r="H109" i="2" s="1"/>
  <c r="N109" i="2" s="1"/>
  <c r="F107" i="1"/>
  <c r="G109" i="2" s="1"/>
  <c r="E107" i="1"/>
  <c r="F109" i="2" s="1"/>
  <c r="D107" i="1"/>
  <c r="E109" i="2" s="1"/>
  <c r="C107" i="1"/>
  <c r="D109" i="2" s="1"/>
  <c r="U106" i="1"/>
  <c r="T106" i="1"/>
  <c r="K108" i="2" s="1"/>
  <c r="S106" i="1"/>
  <c r="V108" i="2" s="1"/>
  <c r="R106" i="1"/>
  <c r="U108" i="2" s="1"/>
  <c r="P106" i="1"/>
  <c r="S108" i="2" s="1"/>
  <c r="R108" i="2" s="1"/>
  <c r="O106" i="1"/>
  <c r="N106" i="1"/>
  <c r="M106" i="1"/>
  <c r="L106" i="1"/>
  <c r="K106" i="1"/>
  <c r="L108" i="2" s="1"/>
  <c r="I106" i="1"/>
  <c r="J108" i="2" s="1"/>
  <c r="I108" i="2" s="1"/>
  <c r="H106" i="1"/>
  <c r="G106" i="1"/>
  <c r="H108" i="2" s="1"/>
  <c r="N108" i="2" s="1"/>
  <c r="F106" i="1"/>
  <c r="G108" i="2" s="1"/>
  <c r="E106" i="1"/>
  <c r="F108" i="2" s="1"/>
  <c r="D106" i="1"/>
  <c r="E108" i="2" s="1"/>
  <c r="C106" i="1"/>
  <c r="D108" i="2" s="1"/>
  <c r="U105" i="1"/>
  <c r="T105" i="1"/>
  <c r="K107" i="2" s="1"/>
  <c r="S105" i="1"/>
  <c r="V107" i="2" s="1"/>
  <c r="R105" i="1"/>
  <c r="U107" i="2" s="1"/>
  <c r="P105" i="1"/>
  <c r="S107" i="2" s="1"/>
  <c r="R107" i="2" s="1"/>
  <c r="O105" i="1"/>
  <c r="N105" i="1"/>
  <c r="M105" i="1"/>
  <c r="L105" i="1"/>
  <c r="K105" i="1"/>
  <c r="L107" i="2" s="1"/>
  <c r="I105" i="1"/>
  <c r="J107" i="2" s="1"/>
  <c r="I107" i="2" s="1"/>
  <c r="H105" i="1"/>
  <c r="G105" i="1"/>
  <c r="H107" i="2" s="1"/>
  <c r="N107" i="2" s="1"/>
  <c r="F105" i="1"/>
  <c r="G107" i="2" s="1"/>
  <c r="E105" i="1"/>
  <c r="F107" i="2" s="1"/>
  <c r="D105" i="1"/>
  <c r="E107" i="2" s="1"/>
  <c r="C105" i="1"/>
  <c r="D107" i="2" s="1"/>
  <c r="U104" i="1"/>
  <c r="T104" i="1"/>
  <c r="K106" i="2" s="1"/>
  <c r="S104" i="1"/>
  <c r="V106" i="2" s="1"/>
  <c r="R104" i="1"/>
  <c r="U106" i="2" s="1"/>
  <c r="P104" i="1"/>
  <c r="S106" i="2" s="1"/>
  <c r="R106" i="2" s="1"/>
  <c r="O104" i="1"/>
  <c r="N104" i="1"/>
  <c r="M104" i="1"/>
  <c r="L104" i="1"/>
  <c r="K104" i="1"/>
  <c r="L106" i="2" s="1"/>
  <c r="I104" i="1"/>
  <c r="J106" i="2" s="1"/>
  <c r="I106" i="2" s="1"/>
  <c r="H104" i="1"/>
  <c r="G104" i="1"/>
  <c r="H106" i="2" s="1"/>
  <c r="N106" i="2" s="1"/>
  <c r="F104" i="1"/>
  <c r="G106" i="2" s="1"/>
  <c r="E104" i="1"/>
  <c r="F106" i="2" s="1"/>
  <c r="D104" i="1"/>
  <c r="E106" i="2" s="1"/>
  <c r="C104" i="1"/>
  <c r="D106" i="2" s="1"/>
  <c r="U103" i="1"/>
  <c r="T103" i="1"/>
  <c r="K105" i="2" s="1"/>
  <c r="S103" i="1"/>
  <c r="V105" i="2" s="1"/>
  <c r="R103" i="1"/>
  <c r="U105" i="2" s="1"/>
  <c r="P103" i="1"/>
  <c r="S105" i="2" s="1"/>
  <c r="R105" i="2" s="1"/>
  <c r="O103" i="1"/>
  <c r="N103" i="1"/>
  <c r="M103" i="1"/>
  <c r="L103" i="1"/>
  <c r="K103" i="1"/>
  <c r="L105" i="2" s="1"/>
  <c r="I103" i="1"/>
  <c r="J105" i="2" s="1"/>
  <c r="I105" i="2" s="1"/>
  <c r="H103" i="1"/>
  <c r="G103" i="1"/>
  <c r="H105" i="2" s="1"/>
  <c r="N105" i="2" s="1"/>
  <c r="F103" i="1"/>
  <c r="G105" i="2" s="1"/>
  <c r="E103" i="1"/>
  <c r="F105" i="2" s="1"/>
  <c r="D103" i="1"/>
  <c r="E105" i="2" s="1"/>
  <c r="C103" i="1"/>
  <c r="D105" i="2" s="1"/>
  <c r="U102" i="1"/>
  <c r="T102" i="1"/>
  <c r="K104" i="2" s="1"/>
  <c r="S102" i="1"/>
  <c r="V104" i="2" s="1"/>
  <c r="R102" i="1"/>
  <c r="U104" i="2" s="1"/>
  <c r="P102" i="1"/>
  <c r="S104" i="2" s="1"/>
  <c r="R104" i="2" s="1"/>
  <c r="O102" i="1"/>
  <c r="N102" i="1"/>
  <c r="M102" i="1"/>
  <c r="L102" i="1"/>
  <c r="K102" i="1"/>
  <c r="L104" i="2" s="1"/>
  <c r="I102" i="1"/>
  <c r="J104" i="2" s="1"/>
  <c r="I104" i="2" s="1"/>
  <c r="H102" i="1"/>
  <c r="G102" i="1"/>
  <c r="H104" i="2" s="1"/>
  <c r="N104" i="2" s="1"/>
  <c r="F102" i="1"/>
  <c r="G104" i="2" s="1"/>
  <c r="E102" i="1"/>
  <c r="F104" i="2" s="1"/>
  <c r="D102" i="1"/>
  <c r="E104" i="2" s="1"/>
  <c r="C102" i="1"/>
  <c r="D104" i="2" s="1"/>
  <c r="U101" i="1"/>
  <c r="T101" i="1"/>
  <c r="K103" i="2" s="1"/>
  <c r="S101" i="1"/>
  <c r="V103" i="2" s="1"/>
  <c r="R101" i="1"/>
  <c r="U103" i="2" s="1"/>
  <c r="P101" i="1"/>
  <c r="S103" i="2" s="1"/>
  <c r="R103" i="2" s="1"/>
  <c r="O101" i="1"/>
  <c r="N101" i="1"/>
  <c r="M101" i="1"/>
  <c r="L101" i="1"/>
  <c r="K101" i="1"/>
  <c r="L103" i="2" s="1"/>
  <c r="I101" i="1"/>
  <c r="J103" i="2" s="1"/>
  <c r="I103" i="2" s="1"/>
  <c r="H101" i="1"/>
  <c r="G101" i="1"/>
  <c r="H103" i="2" s="1"/>
  <c r="N103" i="2" s="1"/>
  <c r="F101" i="1"/>
  <c r="G103" i="2" s="1"/>
  <c r="E101" i="1"/>
  <c r="F103" i="2" s="1"/>
  <c r="D101" i="1"/>
  <c r="E103" i="2" s="1"/>
  <c r="C101" i="1"/>
  <c r="D103" i="2" s="1"/>
  <c r="U100" i="1"/>
  <c r="T100" i="1"/>
  <c r="K102" i="2" s="1"/>
  <c r="S100" i="1"/>
  <c r="V102" i="2" s="1"/>
  <c r="R100" i="1"/>
  <c r="U102" i="2" s="1"/>
  <c r="P100" i="1"/>
  <c r="S102" i="2" s="1"/>
  <c r="R102" i="2" s="1"/>
  <c r="O100" i="1"/>
  <c r="N100" i="1"/>
  <c r="M100" i="1"/>
  <c r="L100" i="1"/>
  <c r="K100" i="1"/>
  <c r="L102" i="2" s="1"/>
  <c r="I100" i="1"/>
  <c r="J102" i="2" s="1"/>
  <c r="I102" i="2" s="1"/>
  <c r="H100" i="1"/>
  <c r="G100" i="1"/>
  <c r="H102" i="2" s="1"/>
  <c r="N102" i="2" s="1"/>
  <c r="F100" i="1"/>
  <c r="G102" i="2" s="1"/>
  <c r="E100" i="1"/>
  <c r="F102" i="2" s="1"/>
  <c r="D100" i="1"/>
  <c r="E102" i="2" s="1"/>
  <c r="C100" i="1"/>
  <c r="D102" i="2" s="1"/>
  <c r="U99" i="1"/>
  <c r="T99" i="1"/>
  <c r="K101" i="2" s="1"/>
  <c r="S99" i="1"/>
  <c r="V101" i="2" s="1"/>
  <c r="R99" i="1"/>
  <c r="U101" i="2" s="1"/>
  <c r="P99" i="1"/>
  <c r="S101" i="2" s="1"/>
  <c r="R101" i="2" s="1"/>
  <c r="O99" i="1"/>
  <c r="N99" i="1"/>
  <c r="M99" i="1"/>
  <c r="L99" i="1"/>
  <c r="K99" i="1"/>
  <c r="L101" i="2" s="1"/>
  <c r="I99" i="1"/>
  <c r="J101" i="2" s="1"/>
  <c r="I101" i="2" s="1"/>
  <c r="H99" i="1"/>
  <c r="G99" i="1"/>
  <c r="H101" i="2" s="1"/>
  <c r="N101" i="2" s="1"/>
  <c r="F99" i="1"/>
  <c r="G101" i="2" s="1"/>
  <c r="E99" i="1"/>
  <c r="F101" i="2" s="1"/>
  <c r="D99" i="1"/>
  <c r="E101" i="2" s="1"/>
  <c r="C99" i="1"/>
  <c r="D101" i="2" s="1"/>
  <c r="U98" i="1"/>
  <c r="T98" i="1"/>
  <c r="K100" i="2" s="1"/>
  <c r="S98" i="1"/>
  <c r="V100" i="2" s="1"/>
  <c r="R98" i="1"/>
  <c r="U100" i="2" s="1"/>
  <c r="P98" i="1"/>
  <c r="S100" i="2" s="1"/>
  <c r="R100" i="2" s="1"/>
  <c r="O98" i="1"/>
  <c r="N98" i="1"/>
  <c r="M98" i="1"/>
  <c r="L98" i="1"/>
  <c r="K98" i="1"/>
  <c r="L100" i="2" s="1"/>
  <c r="I98" i="1"/>
  <c r="J100" i="2" s="1"/>
  <c r="I100" i="2" s="1"/>
  <c r="H98" i="1"/>
  <c r="G98" i="1"/>
  <c r="H100" i="2" s="1"/>
  <c r="N100" i="2" s="1"/>
  <c r="F98" i="1"/>
  <c r="G100" i="2" s="1"/>
  <c r="E98" i="1"/>
  <c r="F100" i="2" s="1"/>
  <c r="D98" i="1"/>
  <c r="E100" i="2" s="1"/>
  <c r="C98" i="1"/>
  <c r="D100" i="2" s="1"/>
  <c r="U97" i="1"/>
  <c r="T97" i="1"/>
  <c r="K99" i="2" s="1"/>
  <c r="S97" i="1"/>
  <c r="V99" i="2" s="1"/>
  <c r="R97" i="1"/>
  <c r="U99" i="2" s="1"/>
  <c r="P97" i="1"/>
  <c r="S99" i="2" s="1"/>
  <c r="R99" i="2" s="1"/>
  <c r="O97" i="1"/>
  <c r="N97" i="1"/>
  <c r="M97" i="1"/>
  <c r="L97" i="1"/>
  <c r="K97" i="1"/>
  <c r="L99" i="2" s="1"/>
  <c r="I97" i="1"/>
  <c r="J99" i="2" s="1"/>
  <c r="I99" i="2" s="1"/>
  <c r="H97" i="1"/>
  <c r="G97" i="1"/>
  <c r="H99" i="2" s="1"/>
  <c r="N99" i="2" s="1"/>
  <c r="F97" i="1"/>
  <c r="G99" i="2" s="1"/>
  <c r="E97" i="1"/>
  <c r="F99" i="2" s="1"/>
  <c r="D97" i="1"/>
  <c r="E99" i="2" s="1"/>
  <c r="C97" i="1"/>
  <c r="D99" i="2" s="1"/>
  <c r="U96" i="1"/>
  <c r="T96" i="1"/>
  <c r="K98" i="2" s="1"/>
  <c r="S96" i="1"/>
  <c r="V98" i="2" s="1"/>
  <c r="R96" i="1"/>
  <c r="U98" i="2" s="1"/>
  <c r="P96" i="1"/>
  <c r="S98" i="2" s="1"/>
  <c r="R98" i="2" s="1"/>
  <c r="O96" i="1"/>
  <c r="N96" i="1"/>
  <c r="M96" i="1" s="1"/>
  <c r="L96" i="1"/>
  <c r="K96" i="1"/>
  <c r="L98" i="2" s="1"/>
  <c r="I96" i="1"/>
  <c r="J98" i="2" s="1"/>
  <c r="I98" i="2" s="1"/>
  <c r="H96" i="1"/>
  <c r="G96" i="1"/>
  <c r="H98" i="2" s="1"/>
  <c r="N98" i="2" s="1"/>
  <c r="F96" i="1"/>
  <c r="G98" i="2" s="1"/>
  <c r="E96" i="1"/>
  <c r="F98" i="2" s="1"/>
  <c r="D96" i="1"/>
  <c r="E98" i="2" s="1"/>
  <c r="C96" i="1"/>
  <c r="D98" i="2" s="1"/>
  <c r="U95" i="1"/>
  <c r="T95" i="1"/>
  <c r="K97" i="2" s="1"/>
  <c r="S95" i="1"/>
  <c r="V97" i="2" s="1"/>
  <c r="R95" i="1"/>
  <c r="U97" i="2" s="1"/>
  <c r="P95" i="1"/>
  <c r="S97" i="2" s="1"/>
  <c r="R97" i="2" s="1"/>
  <c r="O95" i="1"/>
  <c r="N95" i="1"/>
  <c r="M95" i="1" s="1"/>
  <c r="L95" i="1"/>
  <c r="K95" i="1"/>
  <c r="L97" i="2" s="1"/>
  <c r="J95" i="1"/>
  <c r="I95" i="1"/>
  <c r="J97" i="2" s="1"/>
  <c r="I97" i="2" s="1"/>
  <c r="H95" i="1"/>
  <c r="G95" i="1"/>
  <c r="H97" i="2" s="1"/>
  <c r="N97" i="2" s="1"/>
  <c r="F95" i="1"/>
  <c r="G97" i="2" s="1"/>
  <c r="M97" i="2" s="1"/>
  <c r="E95" i="1"/>
  <c r="F97" i="2" s="1"/>
  <c r="D95" i="1"/>
  <c r="E97" i="2" s="1"/>
  <c r="C95" i="1"/>
  <c r="D97" i="2" s="1"/>
  <c r="U94" i="1"/>
  <c r="T94" i="1"/>
  <c r="K96" i="2" s="1"/>
  <c r="S94" i="1"/>
  <c r="V96" i="2" s="1"/>
  <c r="R94" i="1"/>
  <c r="U96" i="2" s="1"/>
  <c r="P94" i="1"/>
  <c r="S96" i="2" s="1"/>
  <c r="R96" i="2" s="1"/>
  <c r="O94" i="1"/>
  <c r="N94" i="1"/>
  <c r="M94" i="1" s="1"/>
  <c r="L94" i="1"/>
  <c r="K94" i="1"/>
  <c r="L96" i="2" s="1"/>
  <c r="J94" i="1"/>
  <c r="I94" i="1"/>
  <c r="J96" i="2" s="1"/>
  <c r="I96" i="2" s="1"/>
  <c r="H94" i="1"/>
  <c r="G94" i="1"/>
  <c r="H96" i="2" s="1"/>
  <c r="N96" i="2" s="1"/>
  <c r="F94" i="1"/>
  <c r="G96" i="2" s="1"/>
  <c r="M96" i="2" s="1"/>
  <c r="E94" i="1"/>
  <c r="F96" i="2" s="1"/>
  <c r="D94" i="1"/>
  <c r="E96" i="2" s="1"/>
  <c r="C94" i="1"/>
  <c r="D96" i="2" s="1"/>
  <c r="U93" i="1"/>
  <c r="T93" i="1"/>
  <c r="K95" i="2" s="1"/>
  <c r="S93" i="1"/>
  <c r="V95" i="2" s="1"/>
  <c r="R93" i="1"/>
  <c r="U95" i="2" s="1"/>
  <c r="P93" i="1"/>
  <c r="S95" i="2" s="1"/>
  <c r="R95" i="2" s="1"/>
  <c r="O93" i="1"/>
  <c r="N93" i="1"/>
  <c r="M93" i="1" s="1"/>
  <c r="L93" i="1"/>
  <c r="K93" i="1"/>
  <c r="L95" i="2" s="1"/>
  <c r="J93" i="1"/>
  <c r="I93" i="1"/>
  <c r="J95" i="2" s="1"/>
  <c r="I95" i="2" s="1"/>
  <c r="H93" i="1"/>
  <c r="G93" i="1"/>
  <c r="H95" i="2" s="1"/>
  <c r="N95" i="2" s="1"/>
  <c r="F93" i="1"/>
  <c r="G95" i="2" s="1"/>
  <c r="M95" i="2" s="1"/>
  <c r="E93" i="1"/>
  <c r="F95" i="2" s="1"/>
  <c r="D93" i="1"/>
  <c r="E95" i="2" s="1"/>
  <c r="C93" i="1"/>
  <c r="D95" i="2" s="1"/>
  <c r="U92" i="1"/>
  <c r="T92" i="1"/>
  <c r="K94" i="2" s="1"/>
  <c r="S92" i="1"/>
  <c r="V94" i="2" s="1"/>
  <c r="R92" i="1"/>
  <c r="U94" i="2" s="1"/>
  <c r="P92" i="1"/>
  <c r="S94" i="2" s="1"/>
  <c r="R94" i="2" s="1"/>
  <c r="O92" i="1"/>
  <c r="N92" i="1"/>
  <c r="M92" i="1" s="1"/>
  <c r="L92" i="1"/>
  <c r="K92" i="1"/>
  <c r="L94" i="2" s="1"/>
  <c r="J92" i="1"/>
  <c r="I92" i="1"/>
  <c r="J94" i="2" s="1"/>
  <c r="I94" i="2" s="1"/>
  <c r="H92" i="1"/>
  <c r="G92" i="1"/>
  <c r="H94" i="2" s="1"/>
  <c r="N94" i="2" s="1"/>
  <c r="F92" i="1"/>
  <c r="G94" i="2" s="1"/>
  <c r="M94" i="2" s="1"/>
  <c r="E92" i="1"/>
  <c r="F94" i="2" s="1"/>
  <c r="D92" i="1"/>
  <c r="E94" i="2" s="1"/>
  <c r="C92" i="1"/>
  <c r="D94" i="2" s="1"/>
  <c r="U91" i="1"/>
  <c r="T91" i="1"/>
  <c r="K93" i="2" s="1"/>
  <c r="S91" i="1"/>
  <c r="V93" i="2" s="1"/>
  <c r="R91" i="1"/>
  <c r="U93" i="2" s="1"/>
  <c r="P91" i="1"/>
  <c r="S93" i="2" s="1"/>
  <c r="R93" i="2" s="1"/>
  <c r="O91" i="1"/>
  <c r="N91" i="1"/>
  <c r="M91" i="1" s="1"/>
  <c r="L91" i="1"/>
  <c r="K91" i="1"/>
  <c r="L93" i="2" s="1"/>
  <c r="J91" i="1"/>
  <c r="I91" i="1"/>
  <c r="J93" i="2" s="1"/>
  <c r="I93" i="2" s="1"/>
  <c r="H91" i="1"/>
  <c r="G91" i="1"/>
  <c r="H93" i="2" s="1"/>
  <c r="N93" i="2" s="1"/>
  <c r="F91" i="1"/>
  <c r="G93" i="2" s="1"/>
  <c r="M93" i="2" s="1"/>
  <c r="E91" i="1"/>
  <c r="F93" i="2" s="1"/>
  <c r="D91" i="1"/>
  <c r="E93" i="2" s="1"/>
  <c r="C91" i="1"/>
  <c r="D93" i="2" s="1"/>
  <c r="U90" i="1"/>
  <c r="T90" i="1"/>
  <c r="K92" i="2" s="1"/>
  <c r="S90" i="1"/>
  <c r="V92" i="2" s="1"/>
  <c r="R90" i="1"/>
  <c r="U92" i="2" s="1"/>
  <c r="P90" i="1"/>
  <c r="S92" i="2" s="1"/>
  <c r="R92" i="2" s="1"/>
  <c r="O90" i="1"/>
  <c r="N90" i="1"/>
  <c r="M90" i="1" s="1"/>
  <c r="L90" i="1"/>
  <c r="K90" i="1"/>
  <c r="L92" i="2" s="1"/>
  <c r="J90" i="1"/>
  <c r="I90" i="1"/>
  <c r="J92" i="2" s="1"/>
  <c r="I92" i="2" s="1"/>
  <c r="H90" i="1"/>
  <c r="G90" i="1"/>
  <c r="H92" i="2" s="1"/>
  <c r="N92" i="2" s="1"/>
  <c r="F90" i="1"/>
  <c r="G92" i="2" s="1"/>
  <c r="M92" i="2" s="1"/>
  <c r="E90" i="1"/>
  <c r="F92" i="2" s="1"/>
  <c r="D90" i="1"/>
  <c r="E92" i="2" s="1"/>
  <c r="C90" i="1"/>
  <c r="D92" i="2" s="1"/>
  <c r="U89" i="1"/>
  <c r="T89" i="1"/>
  <c r="K91" i="2" s="1"/>
  <c r="S89" i="1"/>
  <c r="V91" i="2" s="1"/>
  <c r="R89" i="1"/>
  <c r="U91" i="2" s="1"/>
  <c r="P89" i="1"/>
  <c r="S91" i="2" s="1"/>
  <c r="R91" i="2" s="1"/>
  <c r="O89" i="1"/>
  <c r="N89" i="1"/>
  <c r="M89" i="1" s="1"/>
  <c r="L89" i="1"/>
  <c r="K89" i="1"/>
  <c r="L91" i="2" s="1"/>
  <c r="J89" i="1"/>
  <c r="I89" i="1"/>
  <c r="J91" i="2" s="1"/>
  <c r="I91" i="2" s="1"/>
  <c r="H89" i="1"/>
  <c r="G89" i="1"/>
  <c r="H91" i="2" s="1"/>
  <c r="N91" i="2" s="1"/>
  <c r="F89" i="1"/>
  <c r="G91" i="2" s="1"/>
  <c r="M91" i="2" s="1"/>
  <c r="E89" i="1"/>
  <c r="F91" i="2" s="1"/>
  <c r="D89" i="1"/>
  <c r="E91" i="2" s="1"/>
  <c r="C89" i="1"/>
  <c r="D91" i="2" s="1"/>
  <c r="U88" i="1"/>
  <c r="T88" i="1"/>
  <c r="K90" i="2" s="1"/>
  <c r="S88" i="1"/>
  <c r="V90" i="2" s="1"/>
  <c r="R88" i="1"/>
  <c r="U90" i="2" s="1"/>
  <c r="P88" i="1"/>
  <c r="S90" i="2" s="1"/>
  <c r="R90" i="2" s="1"/>
  <c r="O88" i="1"/>
  <c r="N88" i="1"/>
  <c r="M88" i="1" s="1"/>
  <c r="L88" i="1"/>
  <c r="K88" i="1"/>
  <c r="L90" i="2" s="1"/>
  <c r="J88" i="1"/>
  <c r="I88" i="1"/>
  <c r="J90" i="2" s="1"/>
  <c r="I90" i="2" s="1"/>
  <c r="H88" i="1"/>
  <c r="G88" i="1"/>
  <c r="H90" i="2" s="1"/>
  <c r="N90" i="2" s="1"/>
  <c r="F88" i="1"/>
  <c r="G90" i="2" s="1"/>
  <c r="M90" i="2" s="1"/>
  <c r="E88" i="1"/>
  <c r="F90" i="2" s="1"/>
  <c r="D88" i="1"/>
  <c r="E90" i="2" s="1"/>
  <c r="C88" i="1"/>
  <c r="D90" i="2" s="1"/>
  <c r="U87" i="1"/>
  <c r="T87" i="1"/>
  <c r="K89" i="2" s="1"/>
  <c r="S87" i="1"/>
  <c r="V89" i="2" s="1"/>
  <c r="R87" i="1"/>
  <c r="U89" i="2" s="1"/>
  <c r="P87" i="1"/>
  <c r="S89" i="2" s="1"/>
  <c r="R89" i="2" s="1"/>
  <c r="O87" i="1"/>
  <c r="N87" i="1"/>
  <c r="M87" i="1" s="1"/>
  <c r="L87" i="1"/>
  <c r="K87" i="1"/>
  <c r="L89" i="2" s="1"/>
  <c r="J87" i="1"/>
  <c r="I87" i="1"/>
  <c r="J89" i="2" s="1"/>
  <c r="I89" i="2" s="1"/>
  <c r="H87" i="1"/>
  <c r="G87" i="1"/>
  <c r="H89" i="2" s="1"/>
  <c r="N89" i="2" s="1"/>
  <c r="F87" i="1"/>
  <c r="G89" i="2" s="1"/>
  <c r="M89" i="2" s="1"/>
  <c r="E87" i="1"/>
  <c r="F89" i="2" s="1"/>
  <c r="D87" i="1"/>
  <c r="E89" i="2" s="1"/>
  <c r="C87" i="1"/>
  <c r="D89" i="2" s="1"/>
  <c r="U86" i="1"/>
  <c r="T86" i="1"/>
  <c r="K88" i="2" s="1"/>
  <c r="S86" i="1"/>
  <c r="V88" i="2" s="1"/>
  <c r="R86" i="1"/>
  <c r="U88" i="2" s="1"/>
  <c r="P86" i="1"/>
  <c r="S88" i="2" s="1"/>
  <c r="R88" i="2" s="1"/>
  <c r="O86" i="1"/>
  <c r="N86" i="1"/>
  <c r="M86" i="1" s="1"/>
  <c r="L86" i="1"/>
  <c r="K86" i="1"/>
  <c r="L88" i="2" s="1"/>
  <c r="J86" i="1"/>
  <c r="I86" i="1"/>
  <c r="J88" i="2" s="1"/>
  <c r="I88" i="2" s="1"/>
  <c r="H86" i="1"/>
  <c r="G86" i="1"/>
  <c r="H88" i="2" s="1"/>
  <c r="N88" i="2" s="1"/>
  <c r="F86" i="1"/>
  <c r="G88" i="2" s="1"/>
  <c r="M88" i="2" s="1"/>
  <c r="E86" i="1"/>
  <c r="F88" i="2" s="1"/>
  <c r="D86" i="1"/>
  <c r="E88" i="2" s="1"/>
  <c r="C86" i="1"/>
  <c r="D88" i="2" s="1"/>
  <c r="U85" i="1"/>
  <c r="T85" i="1"/>
  <c r="K87" i="2" s="1"/>
  <c r="S85" i="1"/>
  <c r="V87" i="2" s="1"/>
  <c r="R85" i="1"/>
  <c r="U87" i="2" s="1"/>
  <c r="P85" i="1"/>
  <c r="S87" i="2" s="1"/>
  <c r="R87" i="2" s="1"/>
  <c r="L85" i="1"/>
  <c r="K85" i="1"/>
  <c r="L87" i="2" s="1"/>
  <c r="J85" i="1"/>
  <c r="I85" i="1"/>
  <c r="J87" i="2" s="1"/>
  <c r="I87" i="2" s="1"/>
  <c r="H85" i="1"/>
  <c r="F85" i="1"/>
  <c r="G87" i="2" s="1"/>
  <c r="M87" i="2" s="1"/>
  <c r="E85" i="1"/>
  <c r="F87" i="2" s="1"/>
  <c r="D85" i="1"/>
  <c r="E87" i="2" s="1"/>
  <c r="C85" i="1"/>
  <c r="D87" i="2" s="1"/>
  <c r="U84" i="1"/>
  <c r="T84" i="1"/>
  <c r="K86" i="2" s="1"/>
  <c r="S84" i="1"/>
  <c r="V86" i="2" s="1"/>
  <c r="R84" i="1"/>
  <c r="U86" i="2" s="1"/>
  <c r="P84" i="1"/>
  <c r="S86" i="2" s="1"/>
  <c r="R86" i="2" s="1"/>
  <c r="O84" i="1"/>
  <c r="L84" i="1"/>
  <c r="K84" i="1"/>
  <c r="L86" i="2" s="1"/>
  <c r="J84" i="1"/>
  <c r="I84" i="1"/>
  <c r="J86" i="2" s="1"/>
  <c r="I86" i="2" s="1"/>
  <c r="H84" i="1"/>
  <c r="G84" i="1"/>
  <c r="H86" i="2" s="1"/>
  <c r="N86" i="2" s="1"/>
  <c r="F84" i="1"/>
  <c r="G86" i="2" s="1"/>
  <c r="M86" i="2" s="1"/>
  <c r="E84" i="1"/>
  <c r="F86" i="2" s="1"/>
  <c r="D84" i="1"/>
  <c r="E86" i="2" s="1"/>
  <c r="C84" i="1"/>
  <c r="D86" i="2" s="1"/>
  <c r="U83" i="1"/>
  <c r="T83" i="1"/>
  <c r="K85" i="2" s="1"/>
  <c r="S83" i="1"/>
  <c r="V85" i="2" s="1"/>
  <c r="R83" i="1"/>
  <c r="U85" i="2" s="1"/>
  <c r="P83" i="1"/>
  <c r="S85" i="2" s="1"/>
  <c r="R85" i="2" s="1"/>
  <c r="O83" i="1"/>
  <c r="N83" i="1"/>
  <c r="M83" i="1" s="1"/>
  <c r="L83" i="1"/>
  <c r="K83" i="1"/>
  <c r="L85" i="2" s="1"/>
  <c r="J83" i="1"/>
  <c r="I83" i="1"/>
  <c r="J85" i="2" s="1"/>
  <c r="I85" i="2" s="1"/>
  <c r="H83" i="1"/>
  <c r="F83" i="1"/>
  <c r="G85" i="2" s="1"/>
  <c r="M85" i="2" s="1"/>
  <c r="E83" i="1"/>
  <c r="F85" i="2" s="1"/>
  <c r="D83" i="1"/>
  <c r="E85" i="2" s="1"/>
  <c r="C83" i="1"/>
  <c r="D85" i="2" s="1"/>
  <c r="U82" i="1"/>
  <c r="T82" i="1"/>
  <c r="K84" i="2" s="1"/>
  <c r="S82" i="1"/>
  <c r="V84" i="2" s="1"/>
  <c r="R82" i="1"/>
  <c r="U84" i="2" s="1"/>
  <c r="P82" i="1"/>
  <c r="S84" i="2" s="1"/>
  <c r="R84" i="2" s="1"/>
  <c r="O82" i="1"/>
  <c r="N82" i="1"/>
  <c r="M82" i="1" s="1"/>
  <c r="L82" i="1"/>
  <c r="K82" i="1"/>
  <c r="L84" i="2" s="1"/>
  <c r="J82" i="1"/>
  <c r="I82" i="1"/>
  <c r="J84" i="2" s="1"/>
  <c r="I84" i="2" s="1"/>
  <c r="H82" i="1"/>
  <c r="F82" i="1"/>
  <c r="G84" i="2" s="1"/>
  <c r="M84" i="2" s="1"/>
  <c r="E82" i="1"/>
  <c r="F84" i="2" s="1"/>
  <c r="D82" i="1"/>
  <c r="E84" i="2" s="1"/>
  <c r="C82" i="1"/>
  <c r="D84" i="2" s="1"/>
  <c r="U81" i="1"/>
  <c r="T81" i="1"/>
  <c r="K83" i="2" s="1"/>
  <c r="S81" i="1"/>
  <c r="V83" i="2" s="1"/>
  <c r="R81" i="1"/>
  <c r="U83" i="2" s="1"/>
  <c r="P81" i="1"/>
  <c r="S83" i="2" s="1"/>
  <c r="R83" i="2" s="1"/>
  <c r="N81" i="1"/>
  <c r="M81" i="1" s="1"/>
  <c r="L81" i="1"/>
  <c r="K81" i="1"/>
  <c r="L83" i="2" s="1"/>
  <c r="J81" i="1"/>
  <c r="I81" i="1"/>
  <c r="J83" i="2" s="1"/>
  <c r="I83" i="2" s="1"/>
  <c r="H81" i="1"/>
  <c r="G81" i="1"/>
  <c r="H83" i="2" s="1"/>
  <c r="N83" i="2" s="1"/>
  <c r="F81" i="1"/>
  <c r="G83" i="2" s="1"/>
  <c r="M83" i="2" s="1"/>
  <c r="E81" i="1"/>
  <c r="F83" i="2" s="1"/>
  <c r="D81" i="1"/>
  <c r="E83" i="2" s="1"/>
  <c r="C81" i="1"/>
  <c r="D83" i="2" s="1"/>
  <c r="U80" i="1"/>
  <c r="T80" i="1"/>
  <c r="K82" i="2" s="1"/>
  <c r="S80" i="1"/>
  <c r="V82" i="2" s="1"/>
  <c r="R80" i="1"/>
  <c r="U82" i="2" s="1"/>
  <c r="P80" i="1"/>
  <c r="S82" i="2" s="1"/>
  <c r="R82" i="2" s="1"/>
  <c r="O80" i="1"/>
  <c r="N80" i="1"/>
  <c r="M80" i="1" s="1"/>
  <c r="L80" i="1"/>
  <c r="K80" i="1"/>
  <c r="L82" i="2" s="1"/>
  <c r="J80" i="1"/>
  <c r="I80" i="1"/>
  <c r="J82" i="2" s="1"/>
  <c r="I82" i="2" s="1"/>
  <c r="H80" i="1"/>
  <c r="G80" i="1"/>
  <c r="H82" i="2" s="1"/>
  <c r="N82" i="2" s="1"/>
  <c r="F80" i="1"/>
  <c r="G82" i="2" s="1"/>
  <c r="M82" i="2" s="1"/>
  <c r="E80" i="1"/>
  <c r="F82" i="2" s="1"/>
  <c r="D80" i="1"/>
  <c r="E82" i="2" s="1"/>
  <c r="C80" i="1"/>
  <c r="D82" i="2" s="1"/>
  <c r="U79" i="1"/>
  <c r="T79" i="1"/>
  <c r="K81" i="2" s="1"/>
  <c r="S79" i="1"/>
  <c r="V81" i="2" s="1"/>
  <c r="R79" i="1"/>
  <c r="U81" i="2" s="1"/>
  <c r="P79" i="1"/>
  <c r="S81" i="2" s="1"/>
  <c r="R81" i="2" s="1"/>
  <c r="O79" i="1"/>
  <c r="N79" i="1"/>
  <c r="M79" i="1" s="1"/>
  <c r="L79" i="1"/>
  <c r="K79" i="1"/>
  <c r="L81" i="2" s="1"/>
  <c r="J79" i="1"/>
  <c r="I79" i="1"/>
  <c r="J81" i="2" s="1"/>
  <c r="I81" i="2" s="1"/>
  <c r="H79" i="1"/>
  <c r="G79" i="1"/>
  <c r="H81" i="2" s="1"/>
  <c r="N81" i="2" s="1"/>
  <c r="F79" i="1"/>
  <c r="G81" i="2" s="1"/>
  <c r="M81" i="2" s="1"/>
  <c r="E79" i="1"/>
  <c r="F81" i="2" s="1"/>
  <c r="D79" i="1"/>
  <c r="E81" i="2" s="1"/>
  <c r="C79" i="1"/>
  <c r="D81" i="2" s="1"/>
  <c r="U78" i="1"/>
  <c r="T78" i="1"/>
  <c r="K80" i="2" s="1"/>
  <c r="S78" i="1"/>
  <c r="V80" i="2" s="1"/>
  <c r="R78" i="1"/>
  <c r="U80" i="2" s="1"/>
  <c r="P78" i="1"/>
  <c r="S80" i="2" s="1"/>
  <c r="R80" i="2" s="1"/>
  <c r="O78" i="1"/>
  <c r="L78" i="1"/>
  <c r="K78" i="1"/>
  <c r="L80" i="2" s="1"/>
  <c r="J78" i="1"/>
  <c r="I78" i="1"/>
  <c r="J80" i="2" s="1"/>
  <c r="I80" i="2" s="1"/>
  <c r="H78" i="1"/>
  <c r="F78" i="1"/>
  <c r="G80" i="2" s="1"/>
  <c r="M80" i="2" s="1"/>
  <c r="E78" i="1"/>
  <c r="F80" i="2" s="1"/>
  <c r="D78" i="1"/>
  <c r="E80" i="2" s="1"/>
  <c r="C78" i="1"/>
  <c r="D80" i="2" s="1"/>
  <c r="U77" i="1"/>
  <c r="T77" i="1"/>
  <c r="K79" i="2" s="1"/>
  <c r="S77" i="1"/>
  <c r="V79" i="2" s="1"/>
  <c r="R77" i="1"/>
  <c r="U79" i="2" s="1"/>
  <c r="P77" i="1"/>
  <c r="S79" i="2" s="1"/>
  <c r="R79" i="2" s="1"/>
  <c r="O77" i="1"/>
  <c r="N77" i="1"/>
  <c r="M77" i="1" s="1"/>
  <c r="L77" i="1"/>
  <c r="K77" i="1"/>
  <c r="L79" i="2" s="1"/>
  <c r="J77" i="1"/>
  <c r="I77" i="1"/>
  <c r="J79" i="2" s="1"/>
  <c r="I79" i="2" s="1"/>
  <c r="H77" i="1"/>
  <c r="G77" i="1"/>
  <c r="H79" i="2" s="1"/>
  <c r="N79" i="2" s="1"/>
  <c r="F77" i="1"/>
  <c r="G79" i="2" s="1"/>
  <c r="M79" i="2" s="1"/>
  <c r="E77" i="1"/>
  <c r="F79" i="2" s="1"/>
  <c r="D77" i="1"/>
  <c r="E79" i="2" s="1"/>
  <c r="C77" i="1"/>
  <c r="D79" i="2" s="1"/>
  <c r="U76" i="1"/>
  <c r="T76" i="1"/>
  <c r="K78" i="2" s="1"/>
  <c r="S76" i="1"/>
  <c r="V78" i="2" s="1"/>
  <c r="R76" i="1"/>
  <c r="U78" i="2" s="1"/>
  <c r="P76" i="1"/>
  <c r="S78" i="2" s="1"/>
  <c r="R78" i="2" s="1"/>
  <c r="N76" i="1"/>
  <c r="M76" i="1" s="1"/>
  <c r="L76" i="1"/>
  <c r="K76" i="1"/>
  <c r="L78" i="2" s="1"/>
  <c r="J76" i="1"/>
  <c r="I76" i="1"/>
  <c r="J78" i="2" s="1"/>
  <c r="I78" i="2" s="1"/>
  <c r="H76" i="1"/>
  <c r="G76" i="1"/>
  <c r="H78" i="2" s="1"/>
  <c r="N78" i="2" s="1"/>
  <c r="F76" i="1"/>
  <c r="G78" i="2" s="1"/>
  <c r="M78" i="2" s="1"/>
  <c r="E76" i="1"/>
  <c r="F78" i="2" s="1"/>
  <c r="D76" i="1"/>
  <c r="E78" i="2" s="1"/>
  <c r="C76" i="1"/>
  <c r="D78" i="2" s="1"/>
  <c r="U75" i="1"/>
  <c r="T75" i="1"/>
  <c r="K77" i="2" s="1"/>
  <c r="S75" i="1"/>
  <c r="V77" i="2" s="1"/>
  <c r="R75" i="1"/>
  <c r="U77" i="2" s="1"/>
  <c r="P75" i="1"/>
  <c r="S77" i="2" s="1"/>
  <c r="R77" i="2" s="1"/>
  <c r="O75" i="1"/>
  <c r="N75" i="1"/>
  <c r="M75" i="1" s="1"/>
  <c r="L75" i="1"/>
  <c r="K75" i="1"/>
  <c r="L77" i="2" s="1"/>
  <c r="J75" i="1"/>
  <c r="I75" i="1"/>
  <c r="J77" i="2" s="1"/>
  <c r="I77" i="2" s="1"/>
  <c r="H75" i="1"/>
  <c r="F75" i="1"/>
  <c r="G77" i="2" s="1"/>
  <c r="M77" i="2" s="1"/>
  <c r="E75" i="1"/>
  <c r="F77" i="2" s="1"/>
  <c r="D75" i="1"/>
  <c r="E77" i="2" s="1"/>
  <c r="C75" i="1"/>
  <c r="D77" i="2" s="1"/>
  <c r="U74" i="1"/>
  <c r="T74" i="1"/>
  <c r="K76" i="2" s="1"/>
  <c r="S74" i="1"/>
  <c r="V76" i="2" s="1"/>
  <c r="R74" i="1"/>
  <c r="U76" i="2" s="1"/>
  <c r="P74" i="1"/>
  <c r="S76" i="2" s="1"/>
  <c r="R76" i="2" s="1"/>
  <c r="O74" i="1"/>
  <c r="N74" i="1"/>
  <c r="M74" i="1" s="1"/>
  <c r="L74" i="1"/>
  <c r="K74" i="1"/>
  <c r="L76" i="2" s="1"/>
  <c r="J74" i="1"/>
  <c r="I74" i="1"/>
  <c r="J76" i="2" s="1"/>
  <c r="I76" i="2" s="1"/>
  <c r="H74" i="1"/>
  <c r="F74" i="1"/>
  <c r="G76" i="2" s="1"/>
  <c r="M76" i="2" s="1"/>
  <c r="E74" i="1"/>
  <c r="F76" i="2" s="1"/>
  <c r="D74" i="1"/>
  <c r="E76" i="2" s="1"/>
  <c r="C74" i="1"/>
  <c r="D76" i="2" s="1"/>
  <c r="U73" i="1"/>
  <c r="T73" i="1"/>
  <c r="K75" i="2" s="1"/>
  <c r="S73" i="1"/>
  <c r="V75" i="2" s="1"/>
  <c r="R73" i="1"/>
  <c r="U75" i="2" s="1"/>
  <c r="P73" i="1"/>
  <c r="S75" i="2" s="1"/>
  <c r="R75" i="2" s="1"/>
  <c r="O73" i="1"/>
  <c r="N73" i="1"/>
  <c r="M73" i="1" s="1"/>
  <c r="L73" i="1"/>
  <c r="K73" i="1"/>
  <c r="L75" i="2" s="1"/>
  <c r="J73" i="1"/>
  <c r="I73" i="1"/>
  <c r="J75" i="2" s="1"/>
  <c r="I75" i="2" s="1"/>
  <c r="H73" i="1"/>
  <c r="F73" i="1"/>
  <c r="G75" i="2" s="1"/>
  <c r="M75" i="2" s="1"/>
  <c r="E73" i="1"/>
  <c r="F75" i="2" s="1"/>
  <c r="D73" i="1"/>
  <c r="E75" i="2" s="1"/>
  <c r="C73" i="1"/>
  <c r="D75" i="2" s="1"/>
  <c r="U72" i="1"/>
  <c r="T72" i="1"/>
  <c r="K74" i="2" s="1"/>
  <c r="S72" i="1"/>
  <c r="V74" i="2" s="1"/>
  <c r="R72" i="1"/>
  <c r="U74" i="2" s="1"/>
  <c r="P72" i="1"/>
  <c r="S74" i="2" s="1"/>
  <c r="R74" i="2" s="1"/>
  <c r="O72" i="1"/>
  <c r="N72" i="1"/>
  <c r="M72" i="1" s="1"/>
  <c r="L72" i="1"/>
  <c r="K72" i="1"/>
  <c r="L74" i="2" s="1"/>
  <c r="J72" i="1"/>
  <c r="I72" i="1"/>
  <c r="J74" i="2" s="1"/>
  <c r="I74" i="2" s="1"/>
  <c r="H72" i="1"/>
  <c r="F72" i="1"/>
  <c r="G74" i="2" s="1"/>
  <c r="M74" i="2" s="1"/>
  <c r="E72" i="1"/>
  <c r="F74" i="2" s="1"/>
  <c r="D72" i="1"/>
  <c r="E74" i="2" s="1"/>
  <c r="C72" i="1"/>
  <c r="D74" i="2" s="1"/>
  <c r="U71" i="1"/>
  <c r="T71" i="1"/>
  <c r="K73" i="2" s="1"/>
  <c r="S71" i="1"/>
  <c r="V73" i="2" s="1"/>
  <c r="R71" i="1"/>
  <c r="U73" i="2" s="1"/>
  <c r="P71" i="1"/>
  <c r="S73" i="2" s="1"/>
  <c r="R73" i="2" s="1"/>
  <c r="O71" i="1"/>
  <c r="L71" i="1"/>
  <c r="K71" i="1"/>
  <c r="L73" i="2" s="1"/>
  <c r="J71" i="1"/>
  <c r="I71" i="1"/>
  <c r="J73" i="2" s="1"/>
  <c r="I73" i="2" s="1"/>
  <c r="H71" i="1"/>
  <c r="F71" i="1"/>
  <c r="G73" i="2" s="1"/>
  <c r="M73" i="2" s="1"/>
  <c r="E71" i="1"/>
  <c r="F73" i="2" s="1"/>
  <c r="D71" i="1"/>
  <c r="E73" i="2" s="1"/>
  <c r="C71" i="1"/>
  <c r="D73" i="2" s="1"/>
  <c r="U70" i="1"/>
  <c r="T70" i="1"/>
  <c r="K72" i="2" s="1"/>
  <c r="S70" i="1"/>
  <c r="V72" i="2" s="1"/>
  <c r="R70" i="1"/>
  <c r="U72" i="2" s="1"/>
  <c r="P70" i="1"/>
  <c r="S72" i="2" s="1"/>
  <c r="R72" i="2" s="1"/>
  <c r="O70" i="1"/>
  <c r="N70" i="1"/>
  <c r="M70" i="1" s="1"/>
  <c r="L70" i="1"/>
  <c r="K70" i="1"/>
  <c r="L72" i="2" s="1"/>
  <c r="J70" i="1"/>
  <c r="I70" i="1"/>
  <c r="J72" i="2" s="1"/>
  <c r="I72" i="2" s="1"/>
  <c r="H70" i="1"/>
  <c r="G70" i="1"/>
  <c r="H72" i="2" s="1"/>
  <c r="N72" i="2" s="1"/>
  <c r="F70" i="1"/>
  <c r="G72" i="2" s="1"/>
  <c r="M72" i="2" s="1"/>
  <c r="E70" i="1"/>
  <c r="F72" i="2" s="1"/>
  <c r="D70" i="1"/>
  <c r="E72" i="2" s="1"/>
  <c r="C70" i="1"/>
  <c r="D72" i="2" s="1"/>
  <c r="U69" i="1"/>
  <c r="T69" i="1"/>
  <c r="K71" i="2" s="1"/>
  <c r="S69" i="1"/>
  <c r="V71" i="2" s="1"/>
  <c r="R69" i="1"/>
  <c r="U71" i="2" s="1"/>
  <c r="P69" i="1"/>
  <c r="S71" i="2" s="1"/>
  <c r="R71" i="2" s="1"/>
  <c r="O69" i="1"/>
  <c r="N69" i="1"/>
  <c r="M69" i="1" s="1"/>
  <c r="L69" i="1"/>
  <c r="K69" i="1"/>
  <c r="L71" i="2" s="1"/>
  <c r="J69" i="1"/>
  <c r="I69" i="1"/>
  <c r="J71" i="2" s="1"/>
  <c r="I71" i="2" s="1"/>
  <c r="H69" i="1"/>
  <c r="G69" i="1"/>
  <c r="H71" i="2" s="1"/>
  <c r="N71" i="2" s="1"/>
  <c r="F69" i="1"/>
  <c r="G71" i="2" s="1"/>
  <c r="M71" i="2" s="1"/>
  <c r="E69" i="1"/>
  <c r="F71" i="2" s="1"/>
  <c r="D69" i="1"/>
  <c r="E71" i="2" s="1"/>
  <c r="C69" i="1"/>
  <c r="D71" i="2" s="1"/>
  <c r="U68" i="1"/>
  <c r="T68" i="1"/>
  <c r="K70" i="2" s="1"/>
  <c r="S68" i="1"/>
  <c r="V70" i="2" s="1"/>
  <c r="R68" i="1"/>
  <c r="U70" i="2" s="1"/>
  <c r="P68" i="1"/>
  <c r="S70" i="2" s="1"/>
  <c r="R70" i="2" s="1"/>
  <c r="O68" i="1"/>
  <c r="N68" i="1"/>
  <c r="M68" i="1" s="1"/>
  <c r="L68" i="1"/>
  <c r="K68" i="1"/>
  <c r="L70" i="2" s="1"/>
  <c r="J68" i="1"/>
  <c r="I68" i="1"/>
  <c r="J70" i="2" s="1"/>
  <c r="I70" i="2" s="1"/>
  <c r="H68" i="1"/>
  <c r="G68" i="1"/>
  <c r="H70" i="2" s="1"/>
  <c r="N70" i="2" s="1"/>
  <c r="F68" i="1"/>
  <c r="G70" i="2" s="1"/>
  <c r="M70" i="2" s="1"/>
  <c r="E68" i="1"/>
  <c r="F70" i="2" s="1"/>
  <c r="D68" i="1"/>
  <c r="E70" i="2" s="1"/>
  <c r="C68" i="1"/>
  <c r="D70" i="2" s="1"/>
  <c r="U67" i="1"/>
  <c r="T67" i="1"/>
  <c r="K69" i="2" s="1"/>
  <c r="S67" i="1"/>
  <c r="V69" i="2" s="1"/>
  <c r="R67" i="1"/>
  <c r="U69" i="2" s="1"/>
  <c r="P67" i="1"/>
  <c r="S69" i="2" s="1"/>
  <c r="R69" i="2" s="1"/>
  <c r="O67" i="1"/>
  <c r="N67" i="1"/>
  <c r="M67" i="1" s="1"/>
  <c r="L67" i="1"/>
  <c r="K67" i="1"/>
  <c r="L69" i="2" s="1"/>
  <c r="J67" i="1"/>
  <c r="I67" i="1"/>
  <c r="J69" i="2" s="1"/>
  <c r="I69" i="2" s="1"/>
  <c r="H67" i="1"/>
  <c r="G67" i="1"/>
  <c r="H69" i="2" s="1"/>
  <c r="N69" i="2" s="1"/>
  <c r="F67" i="1"/>
  <c r="G69" i="2" s="1"/>
  <c r="M69" i="2" s="1"/>
  <c r="E67" i="1"/>
  <c r="F69" i="2" s="1"/>
  <c r="D67" i="1"/>
  <c r="E69" i="2" s="1"/>
  <c r="C67" i="1"/>
  <c r="D69" i="2" s="1"/>
  <c r="U66" i="1"/>
  <c r="T66" i="1"/>
  <c r="K68" i="2" s="1"/>
  <c r="S66" i="1"/>
  <c r="V68" i="2" s="1"/>
  <c r="R66" i="1"/>
  <c r="U68" i="2" s="1"/>
  <c r="P66" i="1"/>
  <c r="S68" i="2" s="1"/>
  <c r="R68" i="2" s="1"/>
  <c r="O66" i="1"/>
  <c r="N66" i="1"/>
  <c r="M66" i="1" s="1"/>
  <c r="L66" i="1"/>
  <c r="K66" i="1"/>
  <c r="L68" i="2" s="1"/>
  <c r="J66" i="1"/>
  <c r="I66" i="1"/>
  <c r="J68" i="2" s="1"/>
  <c r="I68" i="2" s="1"/>
  <c r="H66" i="1"/>
  <c r="G66" i="1"/>
  <c r="H68" i="2" s="1"/>
  <c r="N68" i="2" s="1"/>
  <c r="F66" i="1"/>
  <c r="G68" i="2" s="1"/>
  <c r="M68" i="2" s="1"/>
  <c r="E66" i="1"/>
  <c r="F68" i="2" s="1"/>
  <c r="D66" i="1"/>
  <c r="E68" i="2" s="1"/>
  <c r="C66" i="1"/>
  <c r="D68" i="2" s="1"/>
  <c r="U65" i="1"/>
  <c r="T65" i="1"/>
  <c r="K67" i="2" s="1"/>
  <c r="S65" i="1"/>
  <c r="V67" i="2" s="1"/>
  <c r="R65" i="1"/>
  <c r="U67" i="2" s="1"/>
  <c r="P65" i="1"/>
  <c r="S67" i="2" s="1"/>
  <c r="R67" i="2" s="1"/>
  <c r="O65" i="1"/>
  <c r="N65" i="1"/>
  <c r="M65" i="1" s="1"/>
  <c r="L65" i="1"/>
  <c r="K65" i="1"/>
  <c r="L67" i="2" s="1"/>
  <c r="J65" i="1"/>
  <c r="I65" i="1"/>
  <c r="J67" i="2" s="1"/>
  <c r="I67" i="2" s="1"/>
  <c r="H65" i="1"/>
  <c r="G65" i="1"/>
  <c r="H67" i="2" s="1"/>
  <c r="N67" i="2" s="1"/>
  <c r="F65" i="1"/>
  <c r="G67" i="2" s="1"/>
  <c r="M67" i="2" s="1"/>
  <c r="E65" i="1"/>
  <c r="F67" i="2" s="1"/>
  <c r="D65" i="1"/>
  <c r="E67" i="2" s="1"/>
  <c r="C65" i="1"/>
  <c r="D67" i="2" s="1"/>
  <c r="U64" i="1"/>
  <c r="T64" i="1"/>
  <c r="K66" i="2" s="1"/>
  <c r="S64" i="1"/>
  <c r="V66" i="2" s="1"/>
  <c r="R64" i="1"/>
  <c r="U66" i="2" s="1"/>
  <c r="P64" i="1"/>
  <c r="S66" i="2" s="1"/>
  <c r="R66" i="2" s="1"/>
  <c r="O64" i="1"/>
  <c r="N64" i="1"/>
  <c r="M64" i="1" s="1"/>
  <c r="L64" i="1"/>
  <c r="K64" i="1"/>
  <c r="L66" i="2" s="1"/>
  <c r="J64" i="1"/>
  <c r="I64" i="1"/>
  <c r="J66" i="2" s="1"/>
  <c r="I66" i="2" s="1"/>
  <c r="H64" i="1"/>
  <c r="G64" i="1"/>
  <c r="H66" i="2" s="1"/>
  <c r="N66" i="2" s="1"/>
  <c r="F64" i="1"/>
  <c r="G66" i="2" s="1"/>
  <c r="M66" i="2" s="1"/>
  <c r="E64" i="1"/>
  <c r="F66" i="2" s="1"/>
  <c r="D64" i="1"/>
  <c r="E66" i="2" s="1"/>
  <c r="C64" i="1"/>
  <c r="D66" i="2" s="1"/>
  <c r="U63" i="1"/>
  <c r="T63" i="1"/>
  <c r="K65" i="2" s="1"/>
  <c r="S63" i="1"/>
  <c r="V65" i="2" s="1"/>
  <c r="R63" i="1"/>
  <c r="U65" i="2" s="1"/>
  <c r="P63" i="1"/>
  <c r="S65" i="2" s="1"/>
  <c r="R65" i="2" s="1"/>
  <c r="O63" i="1"/>
  <c r="N63" i="1"/>
  <c r="M63" i="1" s="1"/>
  <c r="L63" i="1"/>
  <c r="K63" i="1"/>
  <c r="L65" i="2" s="1"/>
  <c r="J63" i="1"/>
  <c r="I63" i="1"/>
  <c r="J65" i="2" s="1"/>
  <c r="I65" i="2" s="1"/>
  <c r="H63" i="1"/>
  <c r="G63" i="1"/>
  <c r="H65" i="2" s="1"/>
  <c r="N65" i="2" s="1"/>
  <c r="F63" i="1"/>
  <c r="G65" i="2" s="1"/>
  <c r="M65" i="2" s="1"/>
  <c r="E63" i="1"/>
  <c r="F65" i="2" s="1"/>
  <c r="D63" i="1"/>
  <c r="E65" i="2" s="1"/>
  <c r="C63" i="1"/>
  <c r="D65" i="2" s="1"/>
  <c r="U62" i="1"/>
  <c r="T62" i="1"/>
  <c r="K64" i="2" s="1"/>
  <c r="S62" i="1"/>
  <c r="V64" i="2" s="1"/>
  <c r="R62" i="1"/>
  <c r="U64" i="2" s="1"/>
  <c r="P62" i="1"/>
  <c r="S64" i="2" s="1"/>
  <c r="R64" i="2" s="1"/>
  <c r="O62" i="1"/>
  <c r="N62" i="1"/>
  <c r="M62" i="1" s="1"/>
  <c r="L62" i="1"/>
  <c r="K62" i="1"/>
  <c r="L64" i="2" s="1"/>
  <c r="J62" i="1"/>
  <c r="I62" i="1"/>
  <c r="J64" i="2" s="1"/>
  <c r="I64" i="2" s="1"/>
  <c r="H62" i="1"/>
  <c r="G62" i="1"/>
  <c r="H64" i="2" s="1"/>
  <c r="N64" i="2" s="1"/>
  <c r="F62" i="1"/>
  <c r="G64" i="2" s="1"/>
  <c r="M64" i="2" s="1"/>
  <c r="E62" i="1"/>
  <c r="F64" i="2" s="1"/>
  <c r="D62" i="1"/>
  <c r="E64" i="2" s="1"/>
  <c r="C62" i="1"/>
  <c r="D64" i="2" s="1"/>
  <c r="U61" i="1"/>
  <c r="T61" i="1"/>
  <c r="K63" i="2" s="1"/>
  <c r="S61" i="1"/>
  <c r="V63" i="2" s="1"/>
  <c r="R61" i="1"/>
  <c r="U63" i="2" s="1"/>
  <c r="P61" i="1"/>
  <c r="S63" i="2" s="1"/>
  <c r="R63" i="2" s="1"/>
  <c r="O61" i="1"/>
  <c r="N61" i="1"/>
  <c r="M61" i="1" s="1"/>
  <c r="L61" i="1"/>
  <c r="K61" i="1"/>
  <c r="L63" i="2" s="1"/>
  <c r="J61" i="1"/>
  <c r="I61" i="1"/>
  <c r="J63" i="2" s="1"/>
  <c r="I63" i="2" s="1"/>
  <c r="H61" i="1"/>
  <c r="G61" i="1"/>
  <c r="H63" i="2" s="1"/>
  <c r="N63" i="2" s="1"/>
  <c r="F61" i="1"/>
  <c r="G63" i="2" s="1"/>
  <c r="M63" i="2" s="1"/>
  <c r="E61" i="1"/>
  <c r="F63" i="2" s="1"/>
  <c r="D61" i="1"/>
  <c r="E63" i="2" s="1"/>
  <c r="C61" i="1"/>
  <c r="D63" i="2" s="1"/>
  <c r="U60" i="1"/>
  <c r="T60" i="1"/>
  <c r="K62" i="2" s="1"/>
  <c r="S60" i="1"/>
  <c r="V62" i="2" s="1"/>
  <c r="R60" i="1"/>
  <c r="U62" i="2" s="1"/>
  <c r="P60" i="1"/>
  <c r="S62" i="2" s="1"/>
  <c r="R62" i="2" s="1"/>
  <c r="O60" i="1"/>
  <c r="N60" i="1"/>
  <c r="M60" i="1" s="1"/>
  <c r="L60" i="1"/>
  <c r="K60" i="1"/>
  <c r="L62" i="2" s="1"/>
  <c r="J60" i="1"/>
  <c r="I60" i="1"/>
  <c r="J62" i="2" s="1"/>
  <c r="I62" i="2" s="1"/>
  <c r="H60" i="1"/>
  <c r="G60" i="1"/>
  <c r="H62" i="2" s="1"/>
  <c r="N62" i="2" s="1"/>
  <c r="F60" i="1"/>
  <c r="G62" i="2" s="1"/>
  <c r="M62" i="2" s="1"/>
  <c r="E60" i="1"/>
  <c r="F62" i="2" s="1"/>
  <c r="D60" i="1"/>
  <c r="E62" i="2" s="1"/>
  <c r="C60" i="1"/>
  <c r="D62" i="2" s="1"/>
  <c r="U59" i="1"/>
  <c r="T59" i="1"/>
  <c r="K61" i="2" s="1"/>
  <c r="S59" i="1"/>
  <c r="V61" i="2" s="1"/>
  <c r="R59" i="1"/>
  <c r="U61" i="2" s="1"/>
  <c r="P59" i="1"/>
  <c r="S61" i="2" s="1"/>
  <c r="R61" i="2" s="1"/>
  <c r="O59" i="1"/>
  <c r="N59" i="1"/>
  <c r="M59" i="1" s="1"/>
  <c r="L59" i="1"/>
  <c r="K59" i="1"/>
  <c r="L61" i="2" s="1"/>
  <c r="J59" i="1"/>
  <c r="I59" i="1"/>
  <c r="J61" i="2" s="1"/>
  <c r="I61" i="2" s="1"/>
  <c r="H59" i="1"/>
  <c r="G59" i="1"/>
  <c r="H61" i="2" s="1"/>
  <c r="N61" i="2" s="1"/>
  <c r="F59" i="1"/>
  <c r="G61" i="2" s="1"/>
  <c r="M61" i="2" s="1"/>
  <c r="E59" i="1"/>
  <c r="F61" i="2" s="1"/>
  <c r="D59" i="1"/>
  <c r="E61" i="2" s="1"/>
  <c r="C59" i="1"/>
  <c r="D61" i="2" s="1"/>
  <c r="U58" i="1"/>
  <c r="T58" i="1"/>
  <c r="K60" i="2" s="1"/>
  <c r="S58" i="1"/>
  <c r="V60" i="2" s="1"/>
  <c r="R58" i="1"/>
  <c r="U60" i="2" s="1"/>
  <c r="P58" i="1"/>
  <c r="S60" i="2" s="1"/>
  <c r="R60" i="2" s="1"/>
  <c r="O58" i="1"/>
  <c r="N58" i="1"/>
  <c r="M58" i="1" s="1"/>
  <c r="L58" i="1"/>
  <c r="K58" i="1"/>
  <c r="L60" i="2" s="1"/>
  <c r="J58" i="1"/>
  <c r="I58" i="1"/>
  <c r="J60" i="2" s="1"/>
  <c r="I60" i="2" s="1"/>
  <c r="H58" i="1"/>
  <c r="G58" i="1"/>
  <c r="H60" i="2" s="1"/>
  <c r="N60" i="2" s="1"/>
  <c r="F58" i="1"/>
  <c r="G60" i="2" s="1"/>
  <c r="M60" i="2" s="1"/>
  <c r="E58" i="1"/>
  <c r="F60" i="2" s="1"/>
  <c r="D58" i="1"/>
  <c r="E60" i="2" s="1"/>
  <c r="C58" i="1"/>
  <c r="D60" i="2" s="1"/>
  <c r="U57" i="1"/>
  <c r="T57" i="1"/>
  <c r="K59" i="2" s="1"/>
  <c r="S57" i="1"/>
  <c r="V59" i="2" s="1"/>
  <c r="R57" i="1"/>
  <c r="U59" i="2" s="1"/>
  <c r="P57" i="1"/>
  <c r="S59" i="2" s="1"/>
  <c r="R59" i="2" s="1"/>
  <c r="O57" i="1"/>
  <c r="N57" i="1"/>
  <c r="M57" i="1" s="1"/>
  <c r="L57" i="1"/>
  <c r="K57" i="1"/>
  <c r="L59" i="2" s="1"/>
  <c r="J57" i="1"/>
  <c r="I57" i="1"/>
  <c r="J59" i="2" s="1"/>
  <c r="I59" i="2" s="1"/>
  <c r="H57" i="1"/>
  <c r="G57" i="1"/>
  <c r="H59" i="2" s="1"/>
  <c r="N59" i="2" s="1"/>
  <c r="F57" i="1"/>
  <c r="G59" i="2" s="1"/>
  <c r="M59" i="2" s="1"/>
  <c r="E57" i="1"/>
  <c r="F59" i="2" s="1"/>
  <c r="D57" i="1"/>
  <c r="E59" i="2" s="1"/>
  <c r="C57" i="1"/>
  <c r="D59" i="2" s="1"/>
  <c r="U56" i="1"/>
  <c r="T56" i="1"/>
  <c r="K58" i="2" s="1"/>
  <c r="S56" i="1"/>
  <c r="V58" i="2" s="1"/>
  <c r="R56" i="1"/>
  <c r="U58" i="2" s="1"/>
  <c r="P56" i="1"/>
  <c r="S58" i="2" s="1"/>
  <c r="R58" i="2" s="1"/>
  <c r="O56" i="1"/>
  <c r="N56" i="1"/>
  <c r="M56" i="1" s="1"/>
  <c r="L56" i="1"/>
  <c r="K56" i="1"/>
  <c r="L58" i="2" s="1"/>
  <c r="J56" i="1"/>
  <c r="I56" i="1"/>
  <c r="J58" i="2" s="1"/>
  <c r="I58" i="2" s="1"/>
  <c r="H56" i="1"/>
  <c r="G56" i="1"/>
  <c r="H58" i="2" s="1"/>
  <c r="N58" i="2" s="1"/>
  <c r="F56" i="1"/>
  <c r="G58" i="2" s="1"/>
  <c r="M58" i="2" s="1"/>
  <c r="E56" i="1"/>
  <c r="F58" i="2" s="1"/>
  <c r="D56" i="1"/>
  <c r="E58" i="2" s="1"/>
  <c r="C56" i="1"/>
  <c r="D58" i="2" s="1"/>
  <c r="U55" i="1"/>
  <c r="T55" i="1"/>
  <c r="K57" i="2" s="1"/>
  <c r="S55" i="1"/>
  <c r="V57" i="2" s="1"/>
  <c r="R55" i="1"/>
  <c r="U57" i="2" s="1"/>
  <c r="P55" i="1"/>
  <c r="S57" i="2" s="1"/>
  <c r="R57" i="2" s="1"/>
  <c r="O55" i="1"/>
  <c r="N55" i="1"/>
  <c r="M55" i="1" s="1"/>
  <c r="L55" i="1"/>
  <c r="K55" i="1"/>
  <c r="L57" i="2" s="1"/>
  <c r="J55" i="1"/>
  <c r="I55" i="1"/>
  <c r="J57" i="2" s="1"/>
  <c r="I57" i="2" s="1"/>
  <c r="H55" i="1"/>
  <c r="G55" i="1"/>
  <c r="H57" i="2" s="1"/>
  <c r="N57" i="2" s="1"/>
  <c r="F55" i="1"/>
  <c r="G57" i="2" s="1"/>
  <c r="M57" i="2" s="1"/>
  <c r="E55" i="1"/>
  <c r="F57" i="2" s="1"/>
  <c r="D55" i="1"/>
  <c r="E57" i="2" s="1"/>
  <c r="C55" i="1"/>
  <c r="D57" i="2" s="1"/>
  <c r="U54" i="1"/>
  <c r="T54" i="1"/>
  <c r="K56" i="2" s="1"/>
  <c r="S54" i="1"/>
  <c r="V56" i="2" s="1"/>
  <c r="R54" i="1"/>
  <c r="U56" i="2" s="1"/>
  <c r="P54" i="1"/>
  <c r="S56" i="2" s="1"/>
  <c r="R56" i="2" s="1"/>
  <c r="O54" i="1"/>
  <c r="N54" i="1"/>
  <c r="M54" i="1" s="1"/>
  <c r="L54" i="1"/>
  <c r="K54" i="1"/>
  <c r="L56" i="2" s="1"/>
  <c r="J54" i="1"/>
  <c r="I54" i="1"/>
  <c r="J56" i="2" s="1"/>
  <c r="I56" i="2" s="1"/>
  <c r="H54" i="1"/>
  <c r="G54" i="1"/>
  <c r="H56" i="2" s="1"/>
  <c r="N56" i="2" s="1"/>
  <c r="F54" i="1"/>
  <c r="G56" i="2" s="1"/>
  <c r="M56" i="2" s="1"/>
  <c r="E54" i="1"/>
  <c r="F56" i="2" s="1"/>
  <c r="D54" i="1"/>
  <c r="E56" i="2" s="1"/>
  <c r="C54" i="1"/>
  <c r="D56" i="2" s="1"/>
  <c r="U53" i="1"/>
  <c r="T53" i="1"/>
  <c r="K55" i="2" s="1"/>
  <c r="S53" i="1"/>
  <c r="V55" i="2" s="1"/>
  <c r="R53" i="1"/>
  <c r="U55" i="2" s="1"/>
  <c r="P53" i="1"/>
  <c r="S55" i="2" s="1"/>
  <c r="R55" i="2" s="1"/>
  <c r="O53" i="1"/>
  <c r="N53" i="1"/>
  <c r="M53" i="1" s="1"/>
  <c r="L53" i="1"/>
  <c r="K53" i="1"/>
  <c r="L55" i="2" s="1"/>
  <c r="J53" i="1"/>
  <c r="I53" i="1"/>
  <c r="J55" i="2" s="1"/>
  <c r="I55" i="2" s="1"/>
  <c r="H53" i="1"/>
  <c r="G53" i="1"/>
  <c r="H55" i="2" s="1"/>
  <c r="N55" i="2" s="1"/>
  <c r="F53" i="1"/>
  <c r="G55" i="2" s="1"/>
  <c r="M55" i="2" s="1"/>
  <c r="E53" i="1"/>
  <c r="F55" i="2" s="1"/>
  <c r="D53" i="1"/>
  <c r="E55" i="2" s="1"/>
  <c r="C53" i="1"/>
  <c r="D55" i="2" s="1"/>
  <c r="U52" i="1"/>
  <c r="T52" i="1"/>
  <c r="K54" i="2" s="1"/>
  <c r="S52" i="1"/>
  <c r="V54" i="2" s="1"/>
  <c r="R52" i="1"/>
  <c r="U54" i="2" s="1"/>
  <c r="P52" i="1"/>
  <c r="S54" i="2" s="1"/>
  <c r="R54" i="2" s="1"/>
  <c r="O52" i="1"/>
  <c r="N52" i="1"/>
  <c r="M52" i="1" s="1"/>
  <c r="L52" i="1"/>
  <c r="K52" i="1"/>
  <c r="L54" i="2" s="1"/>
  <c r="J52" i="1"/>
  <c r="I52" i="1"/>
  <c r="J54" i="2" s="1"/>
  <c r="I54" i="2" s="1"/>
  <c r="H52" i="1"/>
  <c r="G52" i="1"/>
  <c r="H54" i="2" s="1"/>
  <c r="N54" i="2" s="1"/>
  <c r="F52" i="1"/>
  <c r="G54" i="2" s="1"/>
  <c r="M54" i="2" s="1"/>
  <c r="E52" i="1"/>
  <c r="F54" i="2" s="1"/>
  <c r="D52" i="1"/>
  <c r="E54" i="2" s="1"/>
  <c r="C52" i="1"/>
  <c r="D54" i="2" s="1"/>
  <c r="U51" i="1"/>
  <c r="T51" i="1"/>
  <c r="K53" i="2" s="1"/>
  <c r="S51" i="1"/>
  <c r="V53" i="2" s="1"/>
  <c r="R51" i="1"/>
  <c r="U53" i="2" s="1"/>
  <c r="P51" i="1"/>
  <c r="S53" i="2" s="1"/>
  <c r="R53" i="2" s="1"/>
  <c r="O51" i="1"/>
  <c r="N51" i="1"/>
  <c r="M51" i="1" s="1"/>
  <c r="L51" i="1"/>
  <c r="K51" i="1"/>
  <c r="L53" i="2" s="1"/>
  <c r="J51" i="1"/>
  <c r="I51" i="1"/>
  <c r="J53" i="2" s="1"/>
  <c r="I53" i="2" s="1"/>
  <c r="H51" i="1"/>
  <c r="G51" i="1"/>
  <c r="H53" i="2" s="1"/>
  <c r="N53" i="2" s="1"/>
  <c r="F51" i="1"/>
  <c r="G53" i="2" s="1"/>
  <c r="M53" i="2" s="1"/>
  <c r="E51" i="1"/>
  <c r="F53" i="2" s="1"/>
  <c r="D51" i="1"/>
  <c r="E53" i="2" s="1"/>
  <c r="C51" i="1"/>
  <c r="D53" i="2" s="1"/>
  <c r="U50" i="1"/>
  <c r="T50" i="1"/>
  <c r="K52" i="2" s="1"/>
  <c r="S50" i="1"/>
  <c r="V52" i="2" s="1"/>
  <c r="R50" i="1"/>
  <c r="U52" i="2" s="1"/>
  <c r="P50" i="1"/>
  <c r="S52" i="2" s="1"/>
  <c r="R52" i="2" s="1"/>
  <c r="O50" i="1"/>
  <c r="N50" i="1"/>
  <c r="M50" i="1" s="1"/>
  <c r="L50" i="1"/>
  <c r="K50" i="1"/>
  <c r="L52" i="2" s="1"/>
  <c r="J50" i="1"/>
  <c r="I50" i="1"/>
  <c r="J52" i="2" s="1"/>
  <c r="I52" i="2" s="1"/>
  <c r="H50" i="1"/>
  <c r="G50" i="1"/>
  <c r="H52" i="2" s="1"/>
  <c r="N52" i="2" s="1"/>
  <c r="F50" i="1"/>
  <c r="G52" i="2" s="1"/>
  <c r="M52" i="2" s="1"/>
  <c r="E50" i="1"/>
  <c r="F52" i="2" s="1"/>
  <c r="D50" i="1"/>
  <c r="E52" i="2" s="1"/>
  <c r="C50" i="1"/>
  <c r="D52" i="2" s="1"/>
  <c r="U49" i="1"/>
  <c r="T49" i="1"/>
  <c r="K51" i="2" s="1"/>
  <c r="S49" i="1"/>
  <c r="V51" i="2" s="1"/>
  <c r="R49" i="1"/>
  <c r="U51" i="2" s="1"/>
  <c r="P49" i="1"/>
  <c r="S51" i="2" s="1"/>
  <c r="R51" i="2" s="1"/>
  <c r="O49" i="1"/>
  <c r="N49" i="1"/>
  <c r="M49" i="1" s="1"/>
  <c r="L49" i="1"/>
  <c r="K49" i="1"/>
  <c r="L51" i="2" s="1"/>
  <c r="J49" i="1"/>
  <c r="I49" i="1"/>
  <c r="J51" i="2" s="1"/>
  <c r="I51" i="2" s="1"/>
  <c r="H49" i="1"/>
  <c r="G49" i="1"/>
  <c r="H51" i="2" s="1"/>
  <c r="N51" i="2" s="1"/>
  <c r="F49" i="1"/>
  <c r="G51" i="2" s="1"/>
  <c r="M51" i="2" s="1"/>
  <c r="E49" i="1"/>
  <c r="F51" i="2" s="1"/>
  <c r="D49" i="1"/>
  <c r="E51" i="2" s="1"/>
  <c r="C49" i="1"/>
  <c r="D51" i="2" s="1"/>
  <c r="U48" i="1"/>
  <c r="T48" i="1"/>
  <c r="K50" i="2" s="1"/>
  <c r="S48" i="1"/>
  <c r="V50" i="2" s="1"/>
  <c r="R48" i="1"/>
  <c r="U50" i="2" s="1"/>
  <c r="P48" i="1"/>
  <c r="S50" i="2" s="1"/>
  <c r="R50" i="2" s="1"/>
  <c r="O48" i="1"/>
  <c r="N48" i="1"/>
  <c r="M48" i="1" s="1"/>
  <c r="L48" i="1"/>
  <c r="K48" i="1"/>
  <c r="L50" i="2" s="1"/>
  <c r="J48" i="1"/>
  <c r="I48" i="1"/>
  <c r="J50" i="2" s="1"/>
  <c r="I50" i="2" s="1"/>
  <c r="H48" i="1"/>
  <c r="G48" i="1"/>
  <c r="H50" i="2" s="1"/>
  <c r="N50" i="2" s="1"/>
  <c r="F48" i="1"/>
  <c r="G50" i="2" s="1"/>
  <c r="M50" i="2" s="1"/>
  <c r="E48" i="1"/>
  <c r="F50" i="2" s="1"/>
  <c r="D48" i="1"/>
  <c r="E50" i="2" s="1"/>
  <c r="C48" i="1"/>
  <c r="D50" i="2" s="1"/>
  <c r="U47" i="1"/>
  <c r="T47" i="1"/>
  <c r="K49" i="2" s="1"/>
  <c r="S47" i="1"/>
  <c r="V49" i="2" s="1"/>
  <c r="R47" i="1"/>
  <c r="U49" i="2" s="1"/>
  <c r="P47" i="1"/>
  <c r="S49" i="2" s="1"/>
  <c r="R49" i="2" s="1"/>
  <c r="O47" i="1"/>
  <c r="N47" i="1"/>
  <c r="M47" i="1" s="1"/>
  <c r="L47" i="1"/>
  <c r="K47" i="1"/>
  <c r="L49" i="2" s="1"/>
  <c r="J47" i="1"/>
  <c r="I47" i="1"/>
  <c r="J49" i="2" s="1"/>
  <c r="I49" i="2" s="1"/>
  <c r="H47" i="1"/>
  <c r="G47" i="1"/>
  <c r="H49" i="2" s="1"/>
  <c r="N49" i="2" s="1"/>
  <c r="F47" i="1"/>
  <c r="G49" i="2" s="1"/>
  <c r="M49" i="2" s="1"/>
  <c r="E47" i="1"/>
  <c r="F49" i="2" s="1"/>
  <c r="D47" i="1"/>
  <c r="E49" i="2" s="1"/>
  <c r="C47" i="1"/>
  <c r="D49" i="2" s="1"/>
  <c r="U46" i="1"/>
  <c r="T46" i="1"/>
  <c r="K48" i="2" s="1"/>
  <c r="S46" i="1"/>
  <c r="V48" i="2" s="1"/>
  <c r="R46" i="1"/>
  <c r="U48" i="2" s="1"/>
  <c r="P46" i="1"/>
  <c r="S48" i="2" s="1"/>
  <c r="R48" i="2" s="1"/>
  <c r="O46" i="1"/>
  <c r="N46" i="1"/>
  <c r="M46" i="1" s="1"/>
  <c r="L46" i="1"/>
  <c r="K46" i="1"/>
  <c r="L48" i="2" s="1"/>
  <c r="J46" i="1"/>
  <c r="I46" i="1"/>
  <c r="J48" i="2" s="1"/>
  <c r="I48" i="2" s="1"/>
  <c r="H46" i="1"/>
  <c r="G46" i="1"/>
  <c r="H48" i="2" s="1"/>
  <c r="N48" i="2" s="1"/>
  <c r="F46" i="1"/>
  <c r="G48" i="2" s="1"/>
  <c r="M48" i="2" s="1"/>
  <c r="E46" i="1"/>
  <c r="F48" i="2" s="1"/>
  <c r="D46" i="1"/>
  <c r="E48" i="2" s="1"/>
  <c r="C46" i="1"/>
  <c r="D48" i="2" s="1"/>
  <c r="U45" i="1"/>
  <c r="T45" i="1"/>
  <c r="K47" i="2" s="1"/>
  <c r="S45" i="1"/>
  <c r="V47" i="2" s="1"/>
  <c r="R45" i="1"/>
  <c r="U47" i="2" s="1"/>
  <c r="P45" i="1"/>
  <c r="S47" i="2" s="1"/>
  <c r="R47" i="2" s="1"/>
  <c r="O45" i="1"/>
  <c r="N45" i="1"/>
  <c r="M45" i="1" s="1"/>
  <c r="L45" i="1"/>
  <c r="K45" i="1"/>
  <c r="L47" i="2" s="1"/>
  <c r="J45" i="1"/>
  <c r="I45" i="1"/>
  <c r="J47" i="2" s="1"/>
  <c r="I47" i="2" s="1"/>
  <c r="H45" i="1"/>
  <c r="G45" i="1"/>
  <c r="H47" i="2" s="1"/>
  <c r="N47" i="2" s="1"/>
  <c r="F45" i="1"/>
  <c r="G47" i="2" s="1"/>
  <c r="M47" i="2" s="1"/>
  <c r="E45" i="1"/>
  <c r="F47" i="2" s="1"/>
  <c r="D45" i="1"/>
  <c r="E47" i="2" s="1"/>
  <c r="C45" i="1"/>
  <c r="D47" i="2" s="1"/>
  <c r="U44" i="1"/>
  <c r="T44" i="1"/>
  <c r="K46" i="2" s="1"/>
  <c r="S44" i="1"/>
  <c r="V46" i="2" s="1"/>
  <c r="R44" i="1"/>
  <c r="U46" i="2" s="1"/>
  <c r="P44" i="1"/>
  <c r="S46" i="2" s="1"/>
  <c r="R46" i="2" s="1"/>
  <c r="O44" i="1"/>
  <c r="N44" i="1"/>
  <c r="M44" i="1" s="1"/>
  <c r="L44" i="1"/>
  <c r="K44" i="1"/>
  <c r="L46" i="2" s="1"/>
  <c r="J44" i="1"/>
  <c r="I44" i="1"/>
  <c r="J46" i="2" s="1"/>
  <c r="I46" i="2" s="1"/>
  <c r="H44" i="1"/>
  <c r="G44" i="1"/>
  <c r="H46" i="2" s="1"/>
  <c r="N46" i="2" s="1"/>
  <c r="F44" i="1"/>
  <c r="G46" i="2" s="1"/>
  <c r="M46" i="2" s="1"/>
  <c r="E44" i="1"/>
  <c r="F46" i="2" s="1"/>
  <c r="D44" i="1"/>
  <c r="E46" i="2" s="1"/>
  <c r="C44" i="1"/>
  <c r="D46" i="2" s="1"/>
  <c r="U43" i="1"/>
  <c r="T43" i="1"/>
  <c r="K45" i="2" s="1"/>
  <c r="S43" i="1"/>
  <c r="V45" i="2" s="1"/>
  <c r="R43" i="1"/>
  <c r="U45" i="2" s="1"/>
  <c r="P43" i="1"/>
  <c r="S45" i="2" s="1"/>
  <c r="R45" i="2" s="1"/>
  <c r="O43" i="1"/>
  <c r="N43" i="1"/>
  <c r="M43" i="1" s="1"/>
  <c r="L43" i="1"/>
  <c r="K43" i="1"/>
  <c r="L45" i="2" s="1"/>
  <c r="J43" i="1"/>
  <c r="I43" i="1"/>
  <c r="J45" i="2" s="1"/>
  <c r="I45" i="2" s="1"/>
  <c r="H43" i="1"/>
  <c r="G43" i="1"/>
  <c r="H45" i="2" s="1"/>
  <c r="N45" i="2" s="1"/>
  <c r="F43" i="1"/>
  <c r="G45" i="2" s="1"/>
  <c r="M45" i="2" s="1"/>
  <c r="E43" i="1"/>
  <c r="F45" i="2" s="1"/>
  <c r="D43" i="1"/>
  <c r="E45" i="2" s="1"/>
  <c r="C43" i="1"/>
  <c r="D45" i="2" s="1"/>
  <c r="U42" i="1"/>
  <c r="T42" i="1"/>
  <c r="K44" i="2" s="1"/>
  <c r="S42" i="1"/>
  <c r="V44" i="2" s="1"/>
  <c r="R42" i="1"/>
  <c r="U44" i="2" s="1"/>
  <c r="P42" i="1"/>
  <c r="S44" i="2" s="1"/>
  <c r="R44" i="2" s="1"/>
  <c r="O42" i="1"/>
  <c r="N42" i="1"/>
  <c r="M42" i="1" s="1"/>
  <c r="L42" i="1"/>
  <c r="K42" i="1"/>
  <c r="L44" i="2" s="1"/>
  <c r="J42" i="1"/>
  <c r="I42" i="1"/>
  <c r="J44" i="2" s="1"/>
  <c r="I44" i="2" s="1"/>
  <c r="H42" i="1"/>
  <c r="G42" i="1"/>
  <c r="H44" i="2" s="1"/>
  <c r="N44" i="2" s="1"/>
  <c r="F42" i="1"/>
  <c r="G44" i="2" s="1"/>
  <c r="M44" i="2" s="1"/>
  <c r="E42" i="1"/>
  <c r="F44" i="2" s="1"/>
  <c r="D42" i="1"/>
  <c r="E44" i="2" s="1"/>
  <c r="C42" i="1"/>
  <c r="D44" i="2" s="1"/>
  <c r="U41" i="1"/>
  <c r="T41" i="1"/>
  <c r="K43" i="2" s="1"/>
  <c r="S41" i="1"/>
  <c r="V43" i="2" s="1"/>
  <c r="R41" i="1"/>
  <c r="U43" i="2" s="1"/>
  <c r="P41" i="1"/>
  <c r="S43" i="2" s="1"/>
  <c r="R43" i="2" s="1"/>
  <c r="O41" i="1"/>
  <c r="N41" i="1"/>
  <c r="M41" i="1" s="1"/>
  <c r="L41" i="1"/>
  <c r="K41" i="1"/>
  <c r="L43" i="2" s="1"/>
  <c r="J41" i="1"/>
  <c r="I41" i="1"/>
  <c r="J43" i="2" s="1"/>
  <c r="I43" i="2" s="1"/>
  <c r="H41" i="1"/>
  <c r="G41" i="1"/>
  <c r="H43" i="2" s="1"/>
  <c r="N43" i="2" s="1"/>
  <c r="F41" i="1"/>
  <c r="G43" i="2" s="1"/>
  <c r="M43" i="2" s="1"/>
  <c r="E41" i="1"/>
  <c r="F43" i="2" s="1"/>
  <c r="D41" i="1"/>
  <c r="E43" i="2" s="1"/>
  <c r="C41" i="1"/>
  <c r="D43" i="2" s="1"/>
  <c r="U40" i="1"/>
  <c r="T40" i="1"/>
  <c r="K42" i="2" s="1"/>
  <c r="S40" i="1"/>
  <c r="V42" i="2" s="1"/>
  <c r="R40" i="1"/>
  <c r="U42" i="2" s="1"/>
  <c r="P40" i="1"/>
  <c r="S42" i="2" s="1"/>
  <c r="R42" i="2" s="1"/>
  <c r="O40" i="1"/>
  <c r="N40" i="1"/>
  <c r="M40" i="1" s="1"/>
  <c r="L40" i="1"/>
  <c r="K40" i="1"/>
  <c r="L42" i="2" s="1"/>
  <c r="J40" i="1"/>
  <c r="I40" i="1"/>
  <c r="J42" i="2" s="1"/>
  <c r="I42" i="2" s="1"/>
  <c r="H40" i="1"/>
  <c r="G40" i="1"/>
  <c r="H42" i="2" s="1"/>
  <c r="N42" i="2" s="1"/>
  <c r="F40" i="1"/>
  <c r="G42" i="2" s="1"/>
  <c r="M42" i="2" s="1"/>
  <c r="E40" i="1"/>
  <c r="F42" i="2" s="1"/>
  <c r="D40" i="1"/>
  <c r="E42" i="2" s="1"/>
  <c r="C40" i="1"/>
  <c r="D42" i="2" s="1"/>
  <c r="U39" i="1"/>
  <c r="T39" i="1"/>
  <c r="K41" i="2" s="1"/>
  <c r="S39" i="1"/>
  <c r="V41" i="2" s="1"/>
  <c r="R39" i="1"/>
  <c r="U41" i="2" s="1"/>
  <c r="P39" i="1"/>
  <c r="S41" i="2" s="1"/>
  <c r="R41" i="2" s="1"/>
  <c r="O39" i="1"/>
  <c r="N39" i="1"/>
  <c r="M39" i="1" s="1"/>
  <c r="L39" i="1"/>
  <c r="K39" i="1"/>
  <c r="L41" i="2" s="1"/>
  <c r="J39" i="1"/>
  <c r="I39" i="1"/>
  <c r="J41" i="2" s="1"/>
  <c r="I41" i="2" s="1"/>
  <c r="H39" i="1"/>
  <c r="G39" i="1"/>
  <c r="H41" i="2" s="1"/>
  <c r="N41" i="2" s="1"/>
  <c r="F39" i="1"/>
  <c r="G41" i="2" s="1"/>
  <c r="M41" i="2" s="1"/>
  <c r="E39" i="1"/>
  <c r="F41" i="2" s="1"/>
  <c r="D39" i="1"/>
  <c r="E41" i="2" s="1"/>
  <c r="C39" i="1"/>
  <c r="D41" i="2" s="1"/>
  <c r="U38" i="1"/>
  <c r="T38" i="1"/>
  <c r="K40" i="2" s="1"/>
  <c r="S38" i="1"/>
  <c r="V40" i="2" s="1"/>
  <c r="R38" i="1"/>
  <c r="U40" i="2" s="1"/>
  <c r="P38" i="1"/>
  <c r="S40" i="2" s="1"/>
  <c r="R40" i="2" s="1"/>
  <c r="O38" i="1"/>
  <c r="N38" i="1"/>
  <c r="M38" i="1" s="1"/>
  <c r="L38" i="1"/>
  <c r="K38" i="1"/>
  <c r="L40" i="2" s="1"/>
  <c r="J38" i="1"/>
  <c r="I38" i="1"/>
  <c r="J40" i="2" s="1"/>
  <c r="I40" i="2" s="1"/>
  <c r="H38" i="1"/>
  <c r="G38" i="1"/>
  <c r="H40" i="2" s="1"/>
  <c r="N40" i="2" s="1"/>
  <c r="F38" i="1"/>
  <c r="G40" i="2" s="1"/>
  <c r="M40" i="2" s="1"/>
  <c r="E38" i="1"/>
  <c r="F40" i="2" s="1"/>
  <c r="D38" i="1"/>
  <c r="E40" i="2" s="1"/>
  <c r="C38" i="1"/>
  <c r="D40" i="2" s="1"/>
  <c r="U37" i="1"/>
  <c r="T37" i="1"/>
  <c r="K39" i="2" s="1"/>
  <c r="S37" i="1"/>
  <c r="V39" i="2" s="1"/>
  <c r="R37" i="1"/>
  <c r="U39" i="2" s="1"/>
  <c r="P37" i="1"/>
  <c r="S39" i="2" s="1"/>
  <c r="R39" i="2" s="1"/>
  <c r="O37" i="1"/>
  <c r="N37" i="1"/>
  <c r="M37" i="1" s="1"/>
  <c r="L37" i="1"/>
  <c r="K37" i="1"/>
  <c r="L39" i="2" s="1"/>
  <c r="J37" i="1"/>
  <c r="I37" i="1"/>
  <c r="J39" i="2" s="1"/>
  <c r="I39" i="2" s="1"/>
  <c r="H37" i="1"/>
  <c r="G37" i="1"/>
  <c r="H39" i="2" s="1"/>
  <c r="N39" i="2" s="1"/>
  <c r="F37" i="1"/>
  <c r="G39" i="2" s="1"/>
  <c r="M39" i="2" s="1"/>
  <c r="E37" i="1"/>
  <c r="F39" i="2" s="1"/>
  <c r="D37" i="1"/>
  <c r="E39" i="2" s="1"/>
  <c r="C37" i="1"/>
  <c r="D39" i="2" s="1"/>
  <c r="U36" i="1"/>
  <c r="T36" i="1"/>
  <c r="K38" i="2" s="1"/>
  <c r="S36" i="1"/>
  <c r="V38" i="2" s="1"/>
  <c r="R36" i="1"/>
  <c r="U38" i="2" s="1"/>
  <c r="P36" i="1"/>
  <c r="S38" i="2" s="1"/>
  <c r="R38" i="2" s="1"/>
  <c r="O36" i="1"/>
  <c r="N36" i="1"/>
  <c r="M36" i="1" s="1"/>
  <c r="L36" i="1"/>
  <c r="K36" i="1"/>
  <c r="L38" i="2" s="1"/>
  <c r="J36" i="1"/>
  <c r="I36" i="1"/>
  <c r="J38" i="2" s="1"/>
  <c r="I38" i="2" s="1"/>
  <c r="H36" i="1"/>
  <c r="G36" i="1"/>
  <c r="H38" i="2" s="1"/>
  <c r="N38" i="2" s="1"/>
  <c r="F36" i="1"/>
  <c r="G38" i="2" s="1"/>
  <c r="M38" i="2" s="1"/>
  <c r="E36" i="1"/>
  <c r="F38" i="2" s="1"/>
  <c r="D36" i="1"/>
  <c r="E38" i="2" s="1"/>
  <c r="C36" i="1"/>
  <c r="D38" i="2" s="1"/>
  <c r="U35" i="1"/>
  <c r="T35" i="1"/>
  <c r="K37" i="2" s="1"/>
  <c r="S35" i="1"/>
  <c r="V37" i="2" s="1"/>
  <c r="R35" i="1"/>
  <c r="U37" i="2" s="1"/>
  <c r="P35" i="1"/>
  <c r="S37" i="2" s="1"/>
  <c r="R37" i="2" s="1"/>
  <c r="O35" i="1"/>
  <c r="N35" i="1"/>
  <c r="M35" i="1" s="1"/>
  <c r="L35" i="1"/>
  <c r="K35" i="1"/>
  <c r="L37" i="2" s="1"/>
  <c r="J35" i="1"/>
  <c r="I35" i="1"/>
  <c r="J37" i="2" s="1"/>
  <c r="I37" i="2" s="1"/>
  <c r="H35" i="1"/>
  <c r="G35" i="1"/>
  <c r="H37" i="2" s="1"/>
  <c r="N37" i="2" s="1"/>
  <c r="F35" i="1"/>
  <c r="G37" i="2" s="1"/>
  <c r="M37" i="2" s="1"/>
  <c r="E35" i="1"/>
  <c r="F37" i="2" s="1"/>
  <c r="D35" i="1"/>
  <c r="E37" i="2" s="1"/>
  <c r="C35" i="1"/>
  <c r="D37" i="2" s="1"/>
  <c r="U34" i="1"/>
  <c r="T34" i="1"/>
  <c r="K36" i="2" s="1"/>
  <c r="S34" i="1"/>
  <c r="V36" i="2" s="1"/>
  <c r="R34" i="1"/>
  <c r="U36" i="2" s="1"/>
  <c r="P34" i="1"/>
  <c r="S36" i="2" s="1"/>
  <c r="R36" i="2" s="1"/>
  <c r="O34" i="1"/>
  <c r="N34" i="1"/>
  <c r="M34" i="1" s="1"/>
  <c r="L34" i="1"/>
  <c r="K34" i="1"/>
  <c r="L36" i="2" s="1"/>
  <c r="J34" i="1"/>
  <c r="I34" i="1"/>
  <c r="J36" i="2" s="1"/>
  <c r="I36" i="2" s="1"/>
  <c r="H34" i="1"/>
  <c r="G34" i="1"/>
  <c r="H36" i="2" s="1"/>
  <c r="N36" i="2" s="1"/>
  <c r="F34" i="1"/>
  <c r="G36" i="2" s="1"/>
  <c r="M36" i="2" s="1"/>
  <c r="E34" i="1"/>
  <c r="F36" i="2" s="1"/>
  <c r="D34" i="1"/>
  <c r="E36" i="2" s="1"/>
  <c r="C34" i="1"/>
  <c r="D36" i="2" s="1"/>
  <c r="U33" i="1"/>
  <c r="T33" i="1"/>
  <c r="K35" i="2" s="1"/>
  <c r="S33" i="1"/>
  <c r="V35" i="2" s="1"/>
  <c r="R33" i="1"/>
  <c r="U35" i="2" s="1"/>
  <c r="P33" i="1"/>
  <c r="S35" i="2" s="1"/>
  <c r="R35" i="2" s="1"/>
  <c r="O33" i="1"/>
  <c r="N33" i="1"/>
  <c r="M33" i="1" s="1"/>
  <c r="L33" i="1"/>
  <c r="K33" i="1"/>
  <c r="L35" i="2" s="1"/>
  <c r="J33" i="1"/>
  <c r="I33" i="1"/>
  <c r="J35" i="2" s="1"/>
  <c r="I35" i="2" s="1"/>
  <c r="H33" i="1"/>
  <c r="G33" i="1"/>
  <c r="H35" i="2" s="1"/>
  <c r="N35" i="2" s="1"/>
  <c r="F33" i="1"/>
  <c r="G35" i="2" s="1"/>
  <c r="M35" i="2" s="1"/>
  <c r="E33" i="1"/>
  <c r="F35" i="2" s="1"/>
  <c r="D33" i="1"/>
  <c r="E35" i="2" s="1"/>
  <c r="C33" i="1"/>
  <c r="D35" i="2" s="1"/>
  <c r="U32" i="1"/>
  <c r="T32" i="1"/>
  <c r="K34" i="2" s="1"/>
  <c r="S32" i="1"/>
  <c r="V34" i="2" s="1"/>
  <c r="R32" i="1"/>
  <c r="U34" i="2" s="1"/>
  <c r="P32" i="1"/>
  <c r="S34" i="2" s="1"/>
  <c r="R34" i="2" s="1"/>
  <c r="O32" i="1"/>
  <c r="N32" i="1"/>
  <c r="M32" i="1" s="1"/>
  <c r="L32" i="1"/>
  <c r="K32" i="1"/>
  <c r="L34" i="2" s="1"/>
  <c r="J32" i="1"/>
  <c r="I32" i="1"/>
  <c r="J34" i="2" s="1"/>
  <c r="I34" i="2" s="1"/>
  <c r="H32" i="1"/>
  <c r="G32" i="1"/>
  <c r="H34" i="2" s="1"/>
  <c r="N34" i="2" s="1"/>
  <c r="F32" i="1"/>
  <c r="G34" i="2" s="1"/>
  <c r="M34" i="2" s="1"/>
  <c r="E32" i="1"/>
  <c r="F34" i="2" s="1"/>
  <c r="D32" i="1"/>
  <c r="E34" i="2" s="1"/>
  <c r="C32" i="1"/>
  <c r="D34" i="2" s="1"/>
  <c r="U31" i="1"/>
  <c r="T31" i="1"/>
  <c r="K33" i="2" s="1"/>
  <c r="S31" i="1"/>
  <c r="V33" i="2" s="1"/>
  <c r="R31" i="1"/>
  <c r="U33" i="2" s="1"/>
  <c r="P31" i="1"/>
  <c r="S33" i="2" s="1"/>
  <c r="R33" i="2" s="1"/>
  <c r="O31" i="1"/>
  <c r="N31" i="1"/>
  <c r="M31" i="1" s="1"/>
  <c r="L31" i="1"/>
  <c r="K31" i="1"/>
  <c r="L33" i="2" s="1"/>
  <c r="J31" i="1"/>
  <c r="I31" i="1"/>
  <c r="J33" i="2" s="1"/>
  <c r="I33" i="2" s="1"/>
  <c r="H31" i="1"/>
  <c r="G31" i="1"/>
  <c r="H33" i="2" s="1"/>
  <c r="N33" i="2" s="1"/>
  <c r="F31" i="1"/>
  <c r="G33" i="2" s="1"/>
  <c r="M33" i="2" s="1"/>
  <c r="E31" i="1"/>
  <c r="F33" i="2" s="1"/>
  <c r="D31" i="1"/>
  <c r="E33" i="2" s="1"/>
  <c r="C31" i="1"/>
  <c r="D33" i="2" s="1"/>
  <c r="U30" i="1"/>
  <c r="T30" i="1"/>
  <c r="K32" i="2" s="1"/>
  <c r="S30" i="1"/>
  <c r="V32" i="2" s="1"/>
  <c r="R30" i="1"/>
  <c r="U32" i="2" s="1"/>
  <c r="P30" i="1"/>
  <c r="S32" i="2" s="1"/>
  <c r="R32" i="2" s="1"/>
  <c r="O30" i="1"/>
  <c r="N30" i="1"/>
  <c r="M30" i="1" s="1"/>
  <c r="L30" i="1"/>
  <c r="K30" i="1"/>
  <c r="L32" i="2" s="1"/>
  <c r="J30" i="1"/>
  <c r="I30" i="1"/>
  <c r="J32" i="2" s="1"/>
  <c r="I32" i="2" s="1"/>
  <c r="H30" i="1"/>
  <c r="G30" i="1"/>
  <c r="H32" i="2" s="1"/>
  <c r="N32" i="2" s="1"/>
  <c r="F30" i="1"/>
  <c r="G32" i="2" s="1"/>
  <c r="M32" i="2" s="1"/>
  <c r="E30" i="1"/>
  <c r="F32" i="2" s="1"/>
  <c r="D30" i="1"/>
  <c r="E32" i="2" s="1"/>
  <c r="C30" i="1"/>
  <c r="D32" i="2" s="1"/>
  <c r="U29" i="1"/>
  <c r="T29" i="1"/>
  <c r="K31" i="2" s="1"/>
  <c r="S29" i="1"/>
  <c r="V31" i="2" s="1"/>
  <c r="R29" i="1"/>
  <c r="U31" i="2" s="1"/>
  <c r="P29" i="1"/>
  <c r="S31" i="2" s="1"/>
  <c r="R31" i="2" s="1"/>
  <c r="O29" i="1"/>
  <c r="N29" i="1"/>
  <c r="M29" i="1" s="1"/>
  <c r="L29" i="1"/>
  <c r="K29" i="1"/>
  <c r="L31" i="2" s="1"/>
  <c r="J29" i="1"/>
  <c r="I29" i="1"/>
  <c r="J31" i="2" s="1"/>
  <c r="I31" i="2" s="1"/>
  <c r="H29" i="1"/>
  <c r="G29" i="1"/>
  <c r="H31" i="2" s="1"/>
  <c r="N31" i="2" s="1"/>
  <c r="F29" i="1"/>
  <c r="G31" i="2" s="1"/>
  <c r="M31" i="2" s="1"/>
  <c r="E29" i="1"/>
  <c r="F31" i="2" s="1"/>
  <c r="D29" i="1"/>
  <c r="E31" i="2" s="1"/>
  <c r="C29" i="1"/>
  <c r="D31" i="2" s="1"/>
  <c r="U28" i="1"/>
  <c r="T28" i="1"/>
  <c r="K30" i="2" s="1"/>
  <c r="S28" i="1"/>
  <c r="V30" i="2" s="1"/>
  <c r="R28" i="1"/>
  <c r="U30" i="2" s="1"/>
  <c r="P28" i="1"/>
  <c r="S30" i="2" s="1"/>
  <c r="R30" i="2" s="1"/>
  <c r="O28" i="1"/>
  <c r="N28" i="1"/>
  <c r="M28" i="1" s="1"/>
  <c r="L28" i="1"/>
  <c r="K28" i="1"/>
  <c r="L30" i="2" s="1"/>
  <c r="J28" i="1"/>
  <c r="I28" i="1"/>
  <c r="J30" i="2" s="1"/>
  <c r="I30" i="2" s="1"/>
  <c r="H28" i="1"/>
  <c r="G28" i="1"/>
  <c r="H30" i="2" s="1"/>
  <c r="N30" i="2" s="1"/>
  <c r="F28" i="1"/>
  <c r="G30" i="2" s="1"/>
  <c r="M30" i="2" s="1"/>
  <c r="E28" i="1"/>
  <c r="F30" i="2" s="1"/>
  <c r="D28" i="1"/>
  <c r="E30" i="2" s="1"/>
  <c r="C28" i="1"/>
  <c r="D30" i="2" s="1"/>
  <c r="U27" i="1"/>
  <c r="T27" i="1"/>
  <c r="K29" i="2" s="1"/>
  <c r="S27" i="1"/>
  <c r="V29" i="2" s="1"/>
  <c r="R27" i="1"/>
  <c r="U29" i="2" s="1"/>
  <c r="P27" i="1"/>
  <c r="S29" i="2" s="1"/>
  <c r="R29" i="2" s="1"/>
  <c r="O27" i="1"/>
  <c r="N27" i="1"/>
  <c r="M27" i="1" s="1"/>
  <c r="L27" i="1"/>
  <c r="K27" i="1"/>
  <c r="L29" i="2" s="1"/>
  <c r="J27" i="1"/>
  <c r="I27" i="1"/>
  <c r="J29" i="2" s="1"/>
  <c r="I29" i="2" s="1"/>
  <c r="H27" i="1"/>
  <c r="G27" i="1"/>
  <c r="H29" i="2" s="1"/>
  <c r="N29" i="2" s="1"/>
  <c r="F27" i="1"/>
  <c r="G29" i="2" s="1"/>
  <c r="M29" i="2" s="1"/>
  <c r="E27" i="1"/>
  <c r="F29" i="2" s="1"/>
  <c r="D27" i="1"/>
  <c r="E29" i="2" s="1"/>
  <c r="C27" i="1"/>
  <c r="D29" i="2" s="1"/>
  <c r="U26" i="1"/>
  <c r="T26" i="1"/>
  <c r="K28" i="2" s="1"/>
  <c r="S26" i="1"/>
  <c r="V28" i="2" s="1"/>
  <c r="R26" i="1"/>
  <c r="U28" i="2" s="1"/>
  <c r="P26" i="1"/>
  <c r="S28" i="2" s="1"/>
  <c r="R28" i="2" s="1"/>
  <c r="O26" i="1"/>
  <c r="N26" i="1"/>
  <c r="M26" i="1" s="1"/>
  <c r="L26" i="1"/>
  <c r="K26" i="1"/>
  <c r="L28" i="2" s="1"/>
  <c r="J26" i="1"/>
  <c r="I26" i="1"/>
  <c r="J28" i="2" s="1"/>
  <c r="I28" i="2" s="1"/>
  <c r="H26" i="1"/>
  <c r="G26" i="1"/>
  <c r="H28" i="2" s="1"/>
  <c r="N28" i="2" s="1"/>
  <c r="F26" i="1"/>
  <c r="G28" i="2" s="1"/>
  <c r="E26" i="1"/>
  <c r="F28" i="2" s="1"/>
  <c r="D26" i="1"/>
  <c r="E28" i="2" s="1"/>
  <c r="C26" i="1"/>
  <c r="D28" i="2" s="1"/>
  <c r="U25" i="1"/>
  <c r="T25" i="1"/>
  <c r="K27" i="2" s="1"/>
  <c r="S25" i="1"/>
  <c r="V27" i="2" s="1"/>
  <c r="R25" i="1"/>
  <c r="U27" i="2" s="1"/>
  <c r="P25" i="1"/>
  <c r="S27" i="2" s="1"/>
  <c r="R27" i="2" s="1"/>
  <c r="O25" i="1"/>
  <c r="N25" i="1"/>
  <c r="M25" i="1" s="1"/>
  <c r="L25" i="1"/>
  <c r="K25" i="1"/>
  <c r="L27" i="2" s="1"/>
  <c r="J25" i="1"/>
  <c r="I25" i="1"/>
  <c r="J27" i="2" s="1"/>
  <c r="I27" i="2" s="1"/>
  <c r="H25" i="1"/>
  <c r="G25" i="1"/>
  <c r="H27" i="2" s="1"/>
  <c r="F25" i="1"/>
  <c r="G27" i="2" s="1"/>
  <c r="E25" i="1"/>
  <c r="F27" i="2" s="1"/>
  <c r="D25" i="1"/>
  <c r="E27" i="2" s="1"/>
  <c r="C25" i="1"/>
  <c r="D27" i="2" s="1"/>
  <c r="U24" i="1"/>
  <c r="T24" i="1"/>
  <c r="K26" i="2" s="1"/>
  <c r="S24" i="1"/>
  <c r="V26" i="2" s="1"/>
  <c r="R24" i="1"/>
  <c r="U26" i="2" s="1"/>
  <c r="P24" i="1"/>
  <c r="S26" i="2" s="1"/>
  <c r="R26" i="2" s="1"/>
  <c r="O24" i="1"/>
  <c r="N24" i="1"/>
  <c r="M24" i="1" s="1"/>
  <c r="L24" i="1"/>
  <c r="K24" i="1"/>
  <c r="L26" i="2" s="1"/>
  <c r="J24" i="1"/>
  <c r="I24" i="1"/>
  <c r="J26" i="2" s="1"/>
  <c r="I26" i="2" s="1"/>
  <c r="H24" i="1"/>
  <c r="G24" i="1"/>
  <c r="H26" i="2" s="1"/>
  <c r="N26" i="2" s="1"/>
  <c r="F24" i="1"/>
  <c r="G26" i="2" s="1"/>
  <c r="M26" i="2" s="1"/>
  <c r="E24" i="1"/>
  <c r="F26" i="2" s="1"/>
  <c r="D24" i="1"/>
  <c r="E26" i="2" s="1"/>
  <c r="C24" i="1"/>
  <c r="D26" i="2" s="1"/>
  <c r="U23" i="1"/>
  <c r="T23" i="1"/>
  <c r="K25" i="2" s="1"/>
  <c r="S23" i="1"/>
  <c r="V25" i="2" s="1"/>
  <c r="R23" i="1"/>
  <c r="U25" i="2" s="1"/>
  <c r="P23" i="1"/>
  <c r="S25" i="2" s="1"/>
  <c r="R25" i="2" s="1"/>
  <c r="O23" i="1"/>
  <c r="N23" i="1"/>
  <c r="M23" i="1" s="1"/>
  <c r="L23" i="1"/>
  <c r="K23" i="1"/>
  <c r="L25" i="2" s="1"/>
  <c r="J23" i="1"/>
  <c r="I23" i="1"/>
  <c r="J25" i="2" s="1"/>
  <c r="I25" i="2" s="1"/>
  <c r="H23" i="1"/>
  <c r="G23" i="1"/>
  <c r="H25" i="2" s="1"/>
  <c r="N25" i="2" s="1"/>
  <c r="F23" i="1"/>
  <c r="G25" i="2" s="1"/>
  <c r="M25" i="2" s="1"/>
  <c r="E23" i="1"/>
  <c r="F25" i="2" s="1"/>
  <c r="D23" i="1"/>
  <c r="E25" i="2" s="1"/>
  <c r="C23" i="1"/>
  <c r="D25" i="2" s="1"/>
  <c r="U22" i="1"/>
  <c r="T22" i="1"/>
  <c r="K24" i="2" s="1"/>
  <c r="S22" i="1"/>
  <c r="V24" i="2" s="1"/>
  <c r="R22" i="1"/>
  <c r="U24" i="2" s="1"/>
  <c r="P22" i="1"/>
  <c r="S24" i="2" s="1"/>
  <c r="R24" i="2" s="1"/>
  <c r="O22" i="1"/>
  <c r="N22" i="1"/>
  <c r="M22" i="1" s="1"/>
  <c r="L22" i="1"/>
  <c r="K22" i="1"/>
  <c r="L24" i="2" s="1"/>
  <c r="J22" i="1"/>
  <c r="I22" i="1"/>
  <c r="J24" i="2" s="1"/>
  <c r="I24" i="2" s="1"/>
  <c r="H22" i="1"/>
  <c r="G22" i="1"/>
  <c r="H24" i="2" s="1"/>
  <c r="F22" i="1"/>
  <c r="G24" i="2" s="1"/>
  <c r="E22" i="1"/>
  <c r="F24" i="2" s="1"/>
  <c r="D22" i="1"/>
  <c r="E24" i="2" s="1"/>
  <c r="C22" i="1"/>
  <c r="D24" i="2" s="1"/>
  <c r="U21" i="1"/>
  <c r="T21" i="1"/>
  <c r="K23" i="2" s="1"/>
  <c r="S21" i="1"/>
  <c r="V23" i="2" s="1"/>
  <c r="R21" i="1"/>
  <c r="U23" i="2" s="1"/>
  <c r="P21" i="1"/>
  <c r="S23" i="2" s="1"/>
  <c r="R23" i="2" s="1"/>
  <c r="O21" i="1"/>
  <c r="N21" i="1"/>
  <c r="M21" i="1" s="1"/>
  <c r="L21" i="1"/>
  <c r="K21" i="1"/>
  <c r="L23" i="2" s="1"/>
  <c r="J21" i="1"/>
  <c r="I21" i="1"/>
  <c r="J23" i="2" s="1"/>
  <c r="I23" i="2" s="1"/>
  <c r="H21" i="1"/>
  <c r="G21" i="1"/>
  <c r="H23" i="2" s="1"/>
  <c r="F21" i="1"/>
  <c r="G23" i="2" s="1"/>
  <c r="E21" i="1"/>
  <c r="F23" i="2" s="1"/>
  <c r="D21" i="1"/>
  <c r="E23" i="2" s="1"/>
  <c r="C21" i="1"/>
  <c r="D23" i="2" s="1"/>
  <c r="U20" i="1"/>
  <c r="T20" i="1"/>
  <c r="K22" i="2" s="1"/>
  <c r="S20" i="1"/>
  <c r="V22" i="2" s="1"/>
  <c r="R20" i="1"/>
  <c r="U22" i="2" s="1"/>
  <c r="P20" i="1"/>
  <c r="S22" i="2" s="1"/>
  <c r="R22" i="2" s="1"/>
  <c r="O20" i="1"/>
  <c r="N20" i="1"/>
  <c r="M20" i="1" s="1"/>
  <c r="L20" i="1"/>
  <c r="K20" i="1"/>
  <c r="L22" i="2" s="1"/>
  <c r="J20" i="1"/>
  <c r="I20" i="1"/>
  <c r="J22" i="2" s="1"/>
  <c r="I22" i="2" s="1"/>
  <c r="H20" i="1"/>
  <c r="G20" i="1"/>
  <c r="H22" i="2" s="1"/>
  <c r="N22" i="2" s="1"/>
  <c r="F20" i="1"/>
  <c r="G22" i="2" s="1"/>
  <c r="M22" i="2" s="1"/>
  <c r="E20" i="1"/>
  <c r="F22" i="2" s="1"/>
  <c r="D20" i="1"/>
  <c r="E22" i="2" s="1"/>
  <c r="C20" i="1"/>
  <c r="D22" i="2" s="1"/>
  <c r="U19" i="1"/>
  <c r="T19" i="1"/>
  <c r="K21" i="2" s="1"/>
  <c r="S19" i="1"/>
  <c r="V21" i="2" s="1"/>
  <c r="R19" i="1"/>
  <c r="U21" i="2" s="1"/>
  <c r="P19" i="1"/>
  <c r="S21" i="2" s="1"/>
  <c r="R21" i="2" s="1"/>
  <c r="O19" i="1"/>
  <c r="N19" i="1"/>
  <c r="M19" i="1" s="1"/>
  <c r="L19" i="1"/>
  <c r="K19" i="1"/>
  <c r="L21" i="2" s="1"/>
  <c r="J19" i="1"/>
  <c r="I19" i="1"/>
  <c r="J21" i="2" s="1"/>
  <c r="I21" i="2" s="1"/>
  <c r="H19" i="1"/>
  <c r="G19" i="1"/>
  <c r="H21" i="2" s="1"/>
  <c r="N21" i="2" s="1"/>
  <c r="F19" i="1"/>
  <c r="G21" i="2" s="1"/>
  <c r="M21" i="2" s="1"/>
  <c r="E19" i="1"/>
  <c r="F21" i="2" s="1"/>
  <c r="D19" i="1"/>
  <c r="E21" i="2" s="1"/>
  <c r="C19" i="1"/>
  <c r="D21" i="2" s="1"/>
  <c r="U18" i="1"/>
  <c r="T18" i="1"/>
  <c r="K20" i="2" s="1"/>
  <c r="S18" i="1"/>
  <c r="V20" i="2" s="1"/>
  <c r="R18" i="1"/>
  <c r="U20" i="2" s="1"/>
  <c r="P18" i="1"/>
  <c r="S20" i="2" s="1"/>
  <c r="R20" i="2" s="1"/>
  <c r="O18" i="1"/>
  <c r="N18" i="1"/>
  <c r="M18" i="1" s="1"/>
  <c r="L18" i="1"/>
  <c r="K18" i="1"/>
  <c r="L20" i="2" s="1"/>
  <c r="J18" i="1"/>
  <c r="I18" i="1"/>
  <c r="J20" i="2" s="1"/>
  <c r="I20" i="2" s="1"/>
  <c r="H18" i="1"/>
  <c r="G18" i="1"/>
  <c r="H20" i="2" s="1"/>
  <c r="F18" i="1"/>
  <c r="G20" i="2" s="1"/>
  <c r="E18" i="1"/>
  <c r="F20" i="2" s="1"/>
  <c r="D18" i="1"/>
  <c r="E20" i="2" s="1"/>
  <c r="C18" i="1"/>
  <c r="D20" i="2" s="1"/>
  <c r="U17" i="1"/>
  <c r="T17" i="1"/>
  <c r="K19" i="2" s="1"/>
  <c r="S17" i="1"/>
  <c r="V19" i="2" s="1"/>
  <c r="R17" i="1"/>
  <c r="U19" i="2" s="1"/>
  <c r="P17" i="1"/>
  <c r="S19" i="2" s="1"/>
  <c r="R19" i="2" s="1"/>
  <c r="O17" i="1"/>
  <c r="N17" i="1"/>
  <c r="M17" i="1" s="1"/>
  <c r="L17" i="1"/>
  <c r="K17" i="1"/>
  <c r="L19" i="2" s="1"/>
  <c r="J17" i="1"/>
  <c r="I17" i="1"/>
  <c r="J19" i="2" s="1"/>
  <c r="I19" i="2" s="1"/>
  <c r="H17" i="1"/>
  <c r="G17" i="1"/>
  <c r="H19" i="2" s="1"/>
  <c r="F17" i="1"/>
  <c r="G19" i="2" s="1"/>
  <c r="E17" i="1"/>
  <c r="F19" i="2" s="1"/>
  <c r="D17" i="1"/>
  <c r="E19" i="2" s="1"/>
  <c r="C17" i="1"/>
  <c r="D19" i="2" s="1"/>
  <c r="U16" i="1"/>
  <c r="T16" i="1"/>
  <c r="K18" i="2" s="1"/>
  <c r="S16" i="1"/>
  <c r="V18" i="2" s="1"/>
  <c r="R16" i="1"/>
  <c r="U18" i="2" s="1"/>
  <c r="P16" i="1"/>
  <c r="S18" i="2" s="1"/>
  <c r="R18" i="2" s="1"/>
  <c r="O16" i="1"/>
  <c r="N16" i="1"/>
  <c r="M16" i="1" s="1"/>
  <c r="L16" i="1"/>
  <c r="K16" i="1"/>
  <c r="L18" i="2" s="1"/>
  <c r="J16" i="1"/>
  <c r="I16" i="1"/>
  <c r="J18" i="2" s="1"/>
  <c r="I18" i="2" s="1"/>
  <c r="H16" i="1"/>
  <c r="G16" i="1"/>
  <c r="H18" i="2" s="1"/>
  <c r="N18" i="2" s="1"/>
  <c r="F16" i="1"/>
  <c r="G18" i="2" s="1"/>
  <c r="M18" i="2" s="1"/>
  <c r="E16" i="1"/>
  <c r="F18" i="2" s="1"/>
  <c r="D16" i="1"/>
  <c r="E18" i="2" s="1"/>
  <c r="C16" i="1"/>
  <c r="D18" i="2" s="1"/>
  <c r="U15" i="1"/>
  <c r="T15" i="1"/>
  <c r="K17" i="2" s="1"/>
  <c r="S15" i="1"/>
  <c r="V17" i="2" s="1"/>
  <c r="R15" i="1"/>
  <c r="U17" i="2" s="1"/>
  <c r="P15" i="1"/>
  <c r="S17" i="2" s="1"/>
  <c r="R17" i="2" s="1"/>
  <c r="O15" i="1"/>
  <c r="N15" i="1"/>
  <c r="M15" i="1" s="1"/>
  <c r="L15" i="1"/>
  <c r="K15" i="1"/>
  <c r="L17" i="2" s="1"/>
  <c r="J15" i="1"/>
  <c r="I15" i="1"/>
  <c r="J17" i="2" s="1"/>
  <c r="I17" i="2" s="1"/>
  <c r="H15" i="1"/>
  <c r="G15" i="1"/>
  <c r="H17" i="2" s="1"/>
  <c r="N17" i="2" s="1"/>
  <c r="F15" i="1"/>
  <c r="G17" i="2" s="1"/>
  <c r="M17" i="2" s="1"/>
  <c r="E15" i="1"/>
  <c r="F17" i="2" s="1"/>
  <c r="D15" i="1"/>
  <c r="E17" i="2" s="1"/>
  <c r="C15" i="1"/>
  <c r="D17" i="2" s="1"/>
  <c r="U14" i="1"/>
  <c r="T14" i="1"/>
  <c r="K16" i="2" s="1"/>
  <c r="S14" i="1"/>
  <c r="V16" i="2" s="1"/>
  <c r="R14" i="1"/>
  <c r="U16" i="2" s="1"/>
  <c r="P14" i="1"/>
  <c r="S16" i="2" s="1"/>
  <c r="R16" i="2" s="1"/>
  <c r="O14" i="1"/>
  <c r="N14" i="1"/>
  <c r="M14" i="1" s="1"/>
  <c r="L14" i="1"/>
  <c r="K14" i="1"/>
  <c r="L16" i="2" s="1"/>
  <c r="J14" i="1"/>
  <c r="I14" i="1"/>
  <c r="J16" i="2" s="1"/>
  <c r="I16" i="2" s="1"/>
  <c r="H14" i="1"/>
  <c r="G14" i="1"/>
  <c r="H16" i="2" s="1"/>
  <c r="F14" i="1"/>
  <c r="G16" i="2" s="1"/>
  <c r="E14" i="1"/>
  <c r="F16" i="2" s="1"/>
  <c r="D14" i="1"/>
  <c r="E16" i="2" s="1"/>
  <c r="C14" i="1"/>
  <c r="D16" i="2" s="1"/>
  <c r="U13" i="1"/>
  <c r="T13" i="1"/>
  <c r="K15" i="2" s="1"/>
  <c r="S13" i="1"/>
  <c r="V15" i="2" s="1"/>
  <c r="R13" i="1"/>
  <c r="U15" i="2" s="1"/>
  <c r="P13" i="1"/>
  <c r="S15" i="2" s="1"/>
  <c r="R15" i="2" s="1"/>
  <c r="O13" i="1"/>
  <c r="N13" i="1"/>
  <c r="M13" i="1" s="1"/>
  <c r="L13" i="1"/>
  <c r="K13" i="1"/>
  <c r="L15" i="2" s="1"/>
  <c r="J13" i="1"/>
  <c r="I13" i="1"/>
  <c r="J15" i="2" s="1"/>
  <c r="I15" i="2" s="1"/>
  <c r="H13" i="1"/>
  <c r="G13" i="1"/>
  <c r="H15" i="2" s="1"/>
  <c r="F13" i="1"/>
  <c r="G15" i="2" s="1"/>
  <c r="E13" i="1"/>
  <c r="F15" i="2" s="1"/>
  <c r="D13" i="1"/>
  <c r="E15" i="2" s="1"/>
  <c r="C13" i="1"/>
  <c r="D15" i="2" s="1"/>
  <c r="U12" i="1"/>
  <c r="T12" i="1"/>
  <c r="K14" i="2" s="1"/>
  <c r="S12" i="1"/>
  <c r="V14" i="2" s="1"/>
  <c r="R12" i="1"/>
  <c r="U14" i="2" s="1"/>
  <c r="P12" i="1"/>
  <c r="S14" i="2" s="1"/>
  <c r="R14" i="2" s="1"/>
  <c r="O12" i="1"/>
  <c r="N12" i="1"/>
  <c r="M12" i="1" s="1"/>
  <c r="L12" i="1"/>
  <c r="K12" i="1"/>
  <c r="L14" i="2" s="1"/>
  <c r="J12" i="1"/>
  <c r="I12" i="1"/>
  <c r="J14" i="2" s="1"/>
  <c r="I14" i="2" s="1"/>
  <c r="H12" i="1"/>
  <c r="G12" i="1"/>
  <c r="H14" i="2" s="1"/>
  <c r="N14" i="2" s="1"/>
  <c r="F12" i="1"/>
  <c r="G14" i="2" s="1"/>
  <c r="M14" i="2" s="1"/>
  <c r="E12" i="1"/>
  <c r="F14" i="2" s="1"/>
  <c r="D12" i="1"/>
  <c r="E14" i="2" s="1"/>
  <c r="C12" i="1"/>
  <c r="D14" i="2" s="1"/>
  <c r="U11" i="1"/>
  <c r="T11" i="1"/>
  <c r="K13" i="2" s="1"/>
  <c r="S11" i="1"/>
  <c r="V13" i="2" s="1"/>
  <c r="R11" i="1"/>
  <c r="U13" i="2" s="1"/>
  <c r="P11" i="1"/>
  <c r="S13" i="2" s="1"/>
  <c r="R13" i="2" s="1"/>
  <c r="O11" i="1"/>
  <c r="N11" i="1"/>
  <c r="M11" i="1" s="1"/>
  <c r="L11" i="1"/>
  <c r="K11" i="1"/>
  <c r="L13" i="2" s="1"/>
  <c r="J11" i="1"/>
  <c r="I11" i="1"/>
  <c r="J13" i="2" s="1"/>
  <c r="I13" i="2" s="1"/>
  <c r="H11" i="1"/>
  <c r="G11" i="1"/>
  <c r="H13" i="2" s="1"/>
  <c r="N13" i="2" s="1"/>
  <c r="F11" i="1"/>
  <c r="G13" i="2" s="1"/>
  <c r="M13" i="2" s="1"/>
  <c r="E11" i="1"/>
  <c r="F13" i="2" s="1"/>
  <c r="D11" i="1"/>
  <c r="E13" i="2" s="1"/>
  <c r="C11" i="1"/>
  <c r="D13" i="2" s="1"/>
  <c r="U10" i="1"/>
  <c r="T10" i="1"/>
  <c r="K12" i="2" s="1"/>
  <c r="S10" i="1"/>
  <c r="V12" i="2" s="1"/>
  <c r="R10" i="1"/>
  <c r="U12" i="2" s="1"/>
  <c r="P10" i="1"/>
  <c r="S12" i="2" s="1"/>
  <c r="R12" i="2" s="1"/>
  <c r="O10" i="1"/>
  <c r="N10" i="1"/>
  <c r="M10" i="1" s="1"/>
  <c r="L10" i="1"/>
  <c r="K10" i="1"/>
  <c r="L12" i="2" s="1"/>
  <c r="J10" i="1"/>
  <c r="I10" i="1"/>
  <c r="J12" i="2" s="1"/>
  <c r="I12" i="2" s="1"/>
  <c r="H10" i="1"/>
  <c r="G10" i="1"/>
  <c r="H12" i="2" s="1"/>
  <c r="F10" i="1"/>
  <c r="G12" i="2" s="1"/>
  <c r="E10" i="1"/>
  <c r="F12" i="2" s="1"/>
  <c r="D10" i="1"/>
  <c r="E12" i="2" s="1"/>
  <c r="C10" i="1"/>
  <c r="D12" i="2" s="1"/>
  <c r="U9" i="1"/>
  <c r="T9" i="1"/>
  <c r="K11" i="2" s="1"/>
  <c r="S9" i="1"/>
  <c r="V11" i="2" s="1"/>
  <c r="R9" i="1"/>
  <c r="U11" i="2" s="1"/>
  <c r="P9" i="1"/>
  <c r="S11" i="2" s="1"/>
  <c r="R11" i="2" s="1"/>
  <c r="O9" i="1"/>
  <c r="N9" i="1"/>
  <c r="M9" i="1" s="1"/>
  <c r="L9" i="1"/>
  <c r="K9" i="1"/>
  <c r="L11" i="2" s="1"/>
  <c r="J9" i="1"/>
  <c r="I9" i="1"/>
  <c r="J11" i="2" s="1"/>
  <c r="I11" i="2" s="1"/>
  <c r="H9" i="1"/>
  <c r="G9" i="1"/>
  <c r="H11" i="2" s="1"/>
  <c r="F9" i="1"/>
  <c r="G11" i="2" s="1"/>
  <c r="E9" i="1"/>
  <c r="F11" i="2" s="1"/>
  <c r="D9" i="1"/>
  <c r="E11" i="2" s="1"/>
  <c r="C9" i="1"/>
  <c r="D11" i="2" s="1"/>
  <c r="U8" i="1"/>
  <c r="T8" i="1"/>
  <c r="K10" i="2" s="1"/>
  <c r="S8" i="1"/>
  <c r="V10" i="2" s="1"/>
  <c r="R8" i="1"/>
  <c r="U10" i="2" s="1"/>
  <c r="P8" i="1"/>
  <c r="S10" i="2" s="1"/>
  <c r="R10" i="2" s="1"/>
  <c r="O8" i="1"/>
  <c r="N8" i="1"/>
  <c r="M8" i="1" s="1"/>
  <c r="L8" i="1"/>
  <c r="K8" i="1"/>
  <c r="L10" i="2" s="1"/>
  <c r="J8" i="1"/>
  <c r="I8" i="1"/>
  <c r="J10" i="2" s="1"/>
  <c r="I10" i="2" s="1"/>
  <c r="H8" i="1"/>
  <c r="G8" i="1"/>
  <c r="H10" i="2" s="1"/>
  <c r="N10" i="2" s="1"/>
  <c r="F8" i="1"/>
  <c r="G10" i="2" s="1"/>
  <c r="M10" i="2" s="1"/>
  <c r="E8" i="1"/>
  <c r="F10" i="2" s="1"/>
  <c r="D8" i="1"/>
  <c r="E10" i="2" s="1"/>
  <c r="C8" i="1"/>
  <c r="D10" i="2" s="1"/>
  <c r="U7" i="1"/>
  <c r="T7" i="1"/>
  <c r="K9" i="2" s="1"/>
  <c r="S7" i="1"/>
  <c r="V9" i="2" s="1"/>
  <c r="R7" i="1"/>
  <c r="U9" i="2" s="1"/>
  <c r="P7" i="1"/>
  <c r="S9" i="2" s="1"/>
  <c r="R9" i="2" s="1"/>
  <c r="O7" i="1"/>
  <c r="N7" i="1"/>
  <c r="M7" i="1" s="1"/>
  <c r="L7" i="1"/>
  <c r="K7" i="1"/>
  <c r="L9" i="2" s="1"/>
  <c r="J7" i="1"/>
  <c r="I7" i="1"/>
  <c r="J9" i="2" s="1"/>
  <c r="I9" i="2" s="1"/>
  <c r="H7" i="1"/>
  <c r="G7" i="1"/>
  <c r="H9" i="2" s="1"/>
  <c r="N9" i="2" s="1"/>
  <c r="F7" i="1"/>
  <c r="G9" i="2" s="1"/>
  <c r="M9" i="2" s="1"/>
  <c r="E7" i="1"/>
  <c r="F9" i="2" s="1"/>
  <c r="D7" i="1"/>
  <c r="E9" i="2" s="1"/>
  <c r="C7" i="1"/>
  <c r="D9" i="2" s="1"/>
  <c r="U6" i="1"/>
  <c r="T6" i="1"/>
  <c r="K8" i="2" s="1"/>
  <c r="S6" i="1"/>
  <c r="V8" i="2" s="1"/>
  <c r="R6" i="1"/>
  <c r="U8" i="2" s="1"/>
  <c r="P6" i="1"/>
  <c r="S8" i="2" s="1"/>
  <c r="R8" i="2" s="1"/>
  <c r="O6" i="1"/>
  <c r="N6" i="1"/>
  <c r="M6" i="1" s="1"/>
  <c r="L6" i="1"/>
  <c r="K6" i="1"/>
  <c r="L8" i="2" s="1"/>
  <c r="J6" i="1"/>
  <c r="I6" i="1"/>
  <c r="J8" i="2" s="1"/>
  <c r="I8" i="2" s="1"/>
  <c r="H6" i="1"/>
  <c r="G6" i="1"/>
  <c r="H8" i="2" s="1"/>
  <c r="F6" i="1"/>
  <c r="G8" i="2" s="1"/>
  <c r="E6" i="1"/>
  <c r="F8" i="2" s="1"/>
  <c r="D6" i="1"/>
  <c r="E8" i="2" s="1"/>
  <c r="C6" i="1"/>
  <c r="D8" i="2" s="1"/>
  <c r="U5" i="1"/>
  <c r="U119" i="1" s="1"/>
  <c r="T5" i="1"/>
  <c r="K7" i="2" s="1"/>
  <c r="S5" i="1"/>
  <c r="V7" i="2" s="1"/>
  <c r="R5" i="1"/>
  <c r="U7" i="2" s="1"/>
  <c r="U121" i="2" s="1"/>
  <c r="P5" i="1"/>
  <c r="P119" i="1" s="1"/>
  <c r="O5" i="1"/>
  <c r="O119" i="1" s="1"/>
  <c r="I5" i="3" s="1"/>
  <c r="N5" i="1"/>
  <c r="N119" i="1" s="1"/>
  <c r="L5" i="1"/>
  <c r="L119" i="1" s="1"/>
  <c r="G19" i="4" s="1"/>
  <c r="H27" i="4" s="1"/>
  <c r="K5" i="1"/>
  <c r="L7" i="2" s="1"/>
  <c r="J5" i="1"/>
  <c r="J119" i="1" s="1"/>
  <c r="I5" i="1"/>
  <c r="J7" i="2" s="1"/>
  <c r="H5" i="1"/>
  <c r="H119" i="1" s="1"/>
  <c r="F19" i="4" s="1"/>
  <c r="G5" i="1"/>
  <c r="F5" i="1"/>
  <c r="E5" i="1"/>
  <c r="F7" i="2" s="1"/>
  <c r="D5" i="1"/>
  <c r="E7" i="2" s="1"/>
  <c r="C5" i="1"/>
  <c r="D7" i="2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73" i="1" l="1"/>
  <c r="H75" i="2" s="1"/>
  <c r="N75" i="2" s="1"/>
  <c r="N78" i="1"/>
  <c r="M78" i="1" s="1"/>
  <c r="N84" i="1"/>
  <c r="M84" i="1" s="1"/>
  <c r="G85" i="1"/>
  <c r="H87" i="2" s="1"/>
  <c r="N87" i="2" s="1"/>
  <c r="F5" i="3"/>
  <c r="F18" i="3" s="1"/>
  <c r="N71" i="1"/>
  <c r="M71" i="1" s="1"/>
  <c r="G72" i="1"/>
  <c r="H74" i="2" s="1"/>
  <c r="N74" i="2" s="1"/>
  <c r="G78" i="1"/>
  <c r="H80" i="2" s="1"/>
  <c r="N80" i="2" s="1"/>
  <c r="G82" i="1"/>
  <c r="H84" i="2" s="1"/>
  <c r="N84" i="2" s="1"/>
  <c r="N85" i="1"/>
  <c r="M85" i="1" s="1"/>
  <c r="G71" i="1"/>
  <c r="H73" i="2" s="1"/>
  <c r="N73" i="2" s="1"/>
  <c r="G75" i="1"/>
  <c r="H77" i="2" s="1"/>
  <c r="N77" i="2" s="1"/>
  <c r="G83" i="1"/>
  <c r="H85" i="2" s="1"/>
  <c r="N85" i="2" s="1"/>
  <c r="G74" i="1"/>
  <c r="H76" i="2" s="1"/>
  <c r="N76" i="2" s="1"/>
  <c r="M11" i="2"/>
  <c r="M15" i="2"/>
  <c r="M19" i="2"/>
  <c r="M23" i="2"/>
  <c r="J121" i="2"/>
  <c r="J772" i="2" s="1"/>
  <c r="I7" i="2"/>
  <c r="I121" i="2" s="1"/>
  <c r="I772" i="2" s="1"/>
  <c r="K121" i="2"/>
  <c r="K772" i="2" s="1"/>
  <c r="M8" i="2"/>
  <c r="N11" i="2"/>
  <c r="M12" i="2"/>
  <c r="N15" i="2"/>
  <c r="M16" i="2"/>
  <c r="N19" i="2"/>
  <c r="M20" i="2"/>
  <c r="N23" i="2"/>
  <c r="M24" i="2"/>
  <c r="N27" i="2"/>
  <c r="M28" i="2"/>
  <c r="H26" i="4"/>
  <c r="H5" i="3"/>
  <c r="H18" i="3" s="1"/>
  <c r="H21" i="4"/>
  <c r="E5" i="3"/>
  <c r="E18" i="3" s="1"/>
  <c r="U779" i="2"/>
  <c r="U772" i="2"/>
  <c r="V121" i="2"/>
  <c r="N8" i="2"/>
  <c r="N12" i="2"/>
  <c r="N16" i="2"/>
  <c r="N20" i="2"/>
  <c r="N24" i="2"/>
  <c r="M5" i="1"/>
  <c r="M119" i="1" s="1"/>
  <c r="Q5" i="1"/>
  <c r="Q6" i="1"/>
  <c r="T8" i="2" s="1"/>
  <c r="Q7" i="1"/>
  <c r="T9" i="2" s="1"/>
  <c r="Q8" i="1"/>
  <c r="T10" i="2" s="1"/>
  <c r="Q9" i="1"/>
  <c r="T11" i="2" s="1"/>
  <c r="Q10" i="1"/>
  <c r="T12" i="2" s="1"/>
  <c r="Q11" i="1"/>
  <c r="T13" i="2" s="1"/>
  <c r="Q12" i="1"/>
  <c r="T14" i="2" s="1"/>
  <c r="Q13" i="1"/>
  <c r="T15" i="2" s="1"/>
  <c r="Q14" i="1"/>
  <c r="T16" i="2" s="1"/>
  <c r="Q15" i="1"/>
  <c r="T17" i="2" s="1"/>
  <c r="Q16" i="1"/>
  <c r="T18" i="2" s="1"/>
  <c r="Q17" i="1"/>
  <c r="T19" i="2" s="1"/>
  <c r="Q18" i="1"/>
  <c r="T20" i="2" s="1"/>
  <c r="Q19" i="1"/>
  <c r="T21" i="2" s="1"/>
  <c r="Q20" i="1"/>
  <c r="T22" i="2" s="1"/>
  <c r="Q21" i="1"/>
  <c r="T23" i="2" s="1"/>
  <c r="Q22" i="1"/>
  <c r="T24" i="2" s="1"/>
  <c r="Q23" i="1"/>
  <c r="T25" i="2" s="1"/>
  <c r="Q24" i="1"/>
  <c r="T26" i="2" s="1"/>
  <c r="Q25" i="1"/>
  <c r="T27" i="2" s="1"/>
  <c r="Q26" i="1"/>
  <c r="T28" i="2" s="1"/>
  <c r="Q27" i="1"/>
  <c r="T29" i="2" s="1"/>
  <c r="Q28" i="1"/>
  <c r="T30" i="2" s="1"/>
  <c r="Q29" i="1"/>
  <c r="T31" i="2" s="1"/>
  <c r="Q30" i="1"/>
  <c r="T32" i="2" s="1"/>
  <c r="Q31" i="1"/>
  <c r="T33" i="2" s="1"/>
  <c r="Q32" i="1"/>
  <c r="T34" i="2" s="1"/>
  <c r="Q33" i="1"/>
  <c r="T35" i="2" s="1"/>
  <c r="Q34" i="1"/>
  <c r="T36" i="2" s="1"/>
  <c r="Q35" i="1"/>
  <c r="T37" i="2" s="1"/>
  <c r="Q36" i="1"/>
  <c r="T38" i="2" s="1"/>
  <c r="Q37" i="1"/>
  <c r="T39" i="2" s="1"/>
  <c r="Q38" i="1"/>
  <c r="T40" i="2" s="1"/>
  <c r="Q39" i="1"/>
  <c r="T41" i="2" s="1"/>
  <c r="Q40" i="1"/>
  <c r="T42" i="2" s="1"/>
  <c r="Q41" i="1"/>
  <c r="T43" i="2" s="1"/>
  <c r="Q42" i="1"/>
  <c r="T44" i="2" s="1"/>
  <c r="Q43" i="1"/>
  <c r="T45" i="2" s="1"/>
  <c r="Q44" i="1"/>
  <c r="T46" i="2" s="1"/>
  <c r="Q45" i="1"/>
  <c r="T47" i="2" s="1"/>
  <c r="Q46" i="1"/>
  <c r="T48" i="2" s="1"/>
  <c r="Q47" i="1"/>
  <c r="T49" i="2" s="1"/>
  <c r="Q48" i="1"/>
  <c r="T50" i="2" s="1"/>
  <c r="Q49" i="1"/>
  <c r="T51" i="2" s="1"/>
  <c r="Q50" i="1"/>
  <c r="T52" i="2" s="1"/>
  <c r="Q51" i="1"/>
  <c r="T53" i="2" s="1"/>
  <c r="Q52" i="1"/>
  <c r="T54" i="2" s="1"/>
  <c r="Q53" i="1"/>
  <c r="T55" i="2" s="1"/>
  <c r="Q54" i="1"/>
  <c r="T56" i="2" s="1"/>
  <c r="Q55" i="1"/>
  <c r="T57" i="2" s="1"/>
  <c r="Q56" i="1"/>
  <c r="T58" i="2" s="1"/>
  <c r="Q57" i="1"/>
  <c r="T59" i="2" s="1"/>
  <c r="Q58" i="1"/>
  <c r="T60" i="2" s="1"/>
  <c r="Q59" i="1"/>
  <c r="T61" i="2" s="1"/>
  <c r="Q60" i="1"/>
  <c r="T62" i="2" s="1"/>
  <c r="Q61" i="1"/>
  <c r="T63" i="2" s="1"/>
  <c r="Q62" i="1"/>
  <c r="T64" i="2" s="1"/>
  <c r="Q63" i="1"/>
  <c r="T65" i="2" s="1"/>
  <c r="Q64" i="1"/>
  <c r="T66" i="2" s="1"/>
  <c r="Q65" i="1"/>
  <c r="T67" i="2" s="1"/>
  <c r="Q66" i="1"/>
  <c r="T68" i="2" s="1"/>
  <c r="Q67" i="1"/>
  <c r="T69" i="2" s="1"/>
  <c r="Q68" i="1"/>
  <c r="T70" i="2" s="1"/>
  <c r="Q69" i="1"/>
  <c r="T71" i="2" s="1"/>
  <c r="Q70" i="1"/>
  <c r="T72" i="2" s="1"/>
  <c r="Q71" i="1"/>
  <c r="T73" i="2" s="1"/>
  <c r="Q72" i="1"/>
  <c r="T74" i="2" s="1"/>
  <c r="Q73" i="1"/>
  <c r="T75" i="2" s="1"/>
  <c r="Q74" i="1"/>
  <c r="T76" i="2" s="1"/>
  <c r="Q75" i="1"/>
  <c r="T77" i="2" s="1"/>
  <c r="Q76" i="1"/>
  <c r="T78" i="2" s="1"/>
  <c r="Q77" i="1"/>
  <c r="T79" i="2" s="1"/>
  <c r="Q78" i="1"/>
  <c r="T80" i="2" s="1"/>
  <c r="Q79" i="1"/>
  <c r="T81" i="2" s="1"/>
  <c r="Q80" i="1"/>
  <c r="T82" i="2" s="1"/>
  <c r="Q81" i="1"/>
  <c r="T83" i="2" s="1"/>
  <c r="Q82" i="1"/>
  <c r="T84" i="2" s="1"/>
  <c r="Q83" i="1"/>
  <c r="T85" i="2" s="1"/>
  <c r="Q84" i="1"/>
  <c r="T86" i="2" s="1"/>
  <c r="Q85" i="1"/>
  <c r="T87" i="2" s="1"/>
  <c r="Q86" i="1"/>
  <c r="T88" i="2" s="1"/>
  <c r="Q87" i="1"/>
  <c r="T89" i="2" s="1"/>
  <c r="Q88" i="1"/>
  <c r="T90" i="2" s="1"/>
  <c r="Q89" i="1"/>
  <c r="T91" i="2" s="1"/>
  <c r="Q90" i="1"/>
  <c r="T92" i="2" s="1"/>
  <c r="Q91" i="1"/>
  <c r="T93" i="2" s="1"/>
  <c r="Q92" i="1"/>
  <c r="T94" i="2" s="1"/>
  <c r="Q93" i="1"/>
  <c r="T95" i="2" s="1"/>
  <c r="Q94" i="1"/>
  <c r="T96" i="2" s="1"/>
  <c r="Q95" i="1"/>
  <c r="T97" i="2" s="1"/>
  <c r="Q96" i="1"/>
  <c r="T98" i="2" s="1"/>
  <c r="Q97" i="1"/>
  <c r="T99" i="2" s="1"/>
  <c r="Q98" i="1"/>
  <c r="T100" i="2" s="1"/>
  <c r="Q99" i="1"/>
  <c r="T101" i="2" s="1"/>
  <c r="Q100" i="1"/>
  <c r="T102" i="2" s="1"/>
  <c r="Q101" i="1"/>
  <c r="T103" i="2" s="1"/>
  <c r="Q102" i="1"/>
  <c r="T104" i="2" s="1"/>
  <c r="Q103" i="1"/>
  <c r="T105" i="2" s="1"/>
  <c r="Q104" i="1"/>
  <c r="T106" i="2" s="1"/>
  <c r="Q105" i="1"/>
  <c r="T107" i="2" s="1"/>
  <c r="Q106" i="1"/>
  <c r="T108" i="2" s="1"/>
  <c r="Q107" i="1"/>
  <c r="T109" i="2" s="1"/>
  <c r="Q108" i="1"/>
  <c r="T110" i="2" s="1"/>
  <c r="Q109" i="1"/>
  <c r="T111" i="2" s="1"/>
  <c r="Q110" i="1"/>
  <c r="T112" i="2" s="1"/>
  <c r="Q111" i="1"/>
  <c r="T113" i="2" s="1"/>
  <c r="Q112" i="1"/>
  <c r="T114" i="2" s="1"/>
  <c r="I119" i="1"/>
  <c r="R119" i="1"/>
  <c r="L5" i="3" s="1"/>
  <c r="G7" i="2"/>
  <c r="S7" i="2"/>
  <c r="M27" i="2"/>
  <c r="M98" i="2"/>
  <c r="J96" i="1"/>
  <c r="M99" i="2"/>
  <c r="J97" i="1"/>
  <c r="M100" i="2"/>
  <c r="J98" i="1"/>
  <c r="M101" i="2"/>
  <c r="J99" i="1"/>
  <c r="M102" i="2"/>
  <c r="J100" i="1"/>
  <c r="M103" i="2"/>
  <c r="J101" i="1"/>
  <c r="M104" i="2"/>
  <c r="J102" i="1"/>
  <c r="M105" i="2"/>
  <c r="J103" i="1"/>
  <c r="M106" i="2"/>
  <c r="J104" i="1"/>
  <c r="M107" i="2"/>
  <c r="J105" i="1"/>
  <c r="M108" i="2"/>
  <c r="J106" i="1"/>
  <c r="M109" i="2"/>
  <c r="J107" i="1"/>
  <c r="M110" i="2"/>
  <c r="J108" i="1"/>
  <c r="M111" i="2"/>
  <c r="J109" i="1"/>
  <c r="M112" i="2"/>
  <c r="J110" i="1"/>
  <c r="M113" i="2"/>
  <c r="J111" i="1"/>
  <c r="M114" i="2"/>
  <c r="J112" i="1"/>
  <c r="M115" i="2"/>
  <c r="J113" i="1"/>
  <c r="M116" i="2"/>
  <c r="J114" i="1"/>
  <c r="M117" i="2"/>
  <c r="J115" i="1"/>
  <c r="M118" i="2"/>
  <c r="J116" i="1"/>
  <c r="M119" i="2"/>
  <c r="J117" i="1"/>
  <c r="M120" i="2"/>
  <c r="J118" i="1"/>
  <c r="F119" i="1"/>
  <c r="C19" i="4" s="1"/>
  <c r="C5" i="3" s="1"/>
  <c r="C18" i="3" s="1"/>
  <c r="H7" i="2"/>
  <c r="H19" i="4"/>
  <c r="P772" i="2"/>
  <c r="N119" i="2"/>
  <c r="N120" i="2"/>
  <c r="G119" i="1"/>
  <c r="E19" i="4" s="1"/>
  <c r="D5" i="3" s="1"/>
  <c r="D18" i="3" s="1"/>
  <c r="C24" i="6"/>
  <c r="C17" i="6"/>
  <c r="C12" i="6"/>
  <c r="C8" i="6"/>
  <c r="J11" i="4"/>
  <c r="H9" i="4"/>
  <c r="I8" i="4"/>
  <c r="C8" i="4"/>
  <c r="G8" i="4" s="1"/>
  <c r="J7" i="4"/>
  <c r="H5" i="4"/>
  <c r="I4" i="4"/>
  <c r="C4" i="4"/>
  <c r="G4" i="4" s="1"/>
  <c r="J3" i="4"/>
  <c r="C21" i="6"/>
  <c r="C19" i="6"/>
  <c r="C11" i="6"/>
  <c r="C7" i="6"/>
  <c r="I11" i="4"/>
  <c r="C11" i="4"/>
  <c r="G11" i="4" s="1"/>
  <c r="J10" i="4"/>
  <c r="H8" i="4"/>
  <c r="I7" i="4"/>
  <c r="C7" i="4"/>
  <c r="G7" i="4" s="1"/>
  <c r="J6" i="4"/>
  <c r="H4" i="4"/>
  <c r="I3" i="4"/>
  <c r="C3" i="4"/>
  <c r="C25" i="6"/>
  <c r="C23" i="6"/>
  <c r="C10" i="6"/>
  <c r="C5" i="6"/>
  <c r="H11" i="4"/>
  <c r="I10" i="4"/>
  <c r="C10" i="4"/>
  <c r="G10" i="4" s="1"/>
  <c r="J9" i="4"/>
  <c r="H7" i="4"/>
  <c r="I6" i="4"/>
  <c r="C6" i="4"/>
  <c r="G6" i="4" s="1"/>
  <c r="J5" i="4"/>
  <c r="H3" i="4"/>
  <c r="C22" i="6"/>
  <c r="C20" i="6"/>
  <c r="C13" i="6"/>
  <c r="C9" i="6"/>
  <c r="H10" i="4"/>
  <c r="I9" i="4"/>
  <c r="C9" i="4"/>
  <c r="G9" i="4" s="1"/>
  <c r="J8" i="4"/>
  <c r="H6" i="4"/>
  <c r="I5" i="4"/>
  <c r="C5" i="4"/>
  <c r="G5" i="4" s="1"/>
  <c r="J4" i="4"/>
  <c r="N145" i="2"/>
  <c r="M318" i="2"/>
  <c r="G5" i="3" l="1"/>
  <c r="J12" i="4"/>
  <c r="G121" i="2"/>
  <c r="G772" i="2" s="1"/>
  <c r="M7" i="2"/>
  <c r="M121" i="2" s="1"/>
  <c r="M772" i="2" s="1"/>
  <c r="C14" i="6"/>
  <c r="H12" i="4"/>
  <c r="M5" i="3"/>
  <c r="L18" i="3"/>
  <c r="H121" i="2"/>
  <c r="H772" i="2" s="1"/>
  <c r="N7" i="2"/>
  <c r="N121" i="2" s="1"/>
  <c r="N772" i="2" s="1"/>
  <c r="H24" i="4"/>
  <c r="H22" i="4"/>
  <c r="J5" i="3"/>
  <c r="Q119" i="1"/>
  <c r="T7" i="2"/>
  <c r="T121" i="2" s="1"/>
  <c r="T772" i="2" s="1"/>
  <c r="C12" i="4"/>
  <c r="G3" i="4"/>
  <c r="G12" i="4" s="1"/>
  <c r="I12" i="4"/>
  <c r="C26" i="6"/>
  <c r="S121" i="2"/>
  <c r="S772" i="2" s="1"/>
  <c r="R7" i="2"/>
  <c r="R121" i="2" s="1"/>
  <c r="R772" i="2" s="1"/>
  <c r="F12" i="4" l="1"/>
  <c r="A14" i="4" s="1"/>
  <c r="H25" i="4"/>
  <c r="K5" i="3"/>
</calcChain>
</file>

<file path=xl/sharedStrings.xml><?xml version="1.0" encoding="utf-8"?>
<sst xmlns="http://schemas.openxmlformats.org/spreadsheetml/2006/main" count="3825" uniqueCount="1373">
  <si>
    <t>Приложение 3
к приказу ПАО «Россети»</t>
  </si>
  <si>
    <t>Перечень
медицинских учреждений, оборудованных аппаратами искусственной вентиляции легких, принимающих (планируемых к принятию) пациентов, заболевших новой коронавирусной инфекцией COVID-19, с указанием информации по резервированию электроснабжения от РИСЭ</t>
  </si>
  <si>
    <t>№ п/п</t>
  </si>
  <si>
    <t>Наименование</t>
  </si>
  <si>
    <t>Количество медучреждений с АИВЛ (лечат/ будут лечить COVID), шт.</t>
  </si>
  <si>
    <t>Количество медучреждений, оборудованных РИСЭ,
шт.</t>
  </si>
  <si>
    <t>Информация о РИСЭ 
медучреждений</t>
  </si>
  <si>
    <t>Количество медучреждений, не оборудованных РИСЭ,
шт.</t>
  </si>
  <si>
    <t>РИСЭ, установленные ДЗО, шт.</t>
  </si>
  <si>
    <t>Информация о РИСЭ, 
установленных ДЗО</t>
  </si>
  <si>
    <t>Информация о РИСЭ, 
установленных иными ТСО</t>
  </si>
  <si>
    <t>Тренировки ДЗО по восстановлению электроснабжения</t>
  </si>
  <si>
    <t>ДЗО Россети</t>
  </si>
  <si>
    <t>филиал ДЗО</t>
  </si>
  <si>
    <t>ТСО</t>
  </si>
  <si>
    <t>медучреждение</t>
  </si>
  <si>
    <t>Запитанны от ДЗО</t>
  </si>
  <si>
    <t>Запитанны от 
иных ТСО</t>
  </si>
  <si>
    <t>Количество, 
шт.</t>
  </si>
  <si>
    <t>Мощность, 
кВт</t>
  </si>
  <si>
    <t>Дата проверки работоспособности</t>
  </si>
  <si>
    <t>Количество</t>
  </si>
  <si>
    <t>Период проведения</t>
  </si>
  <si>
    <t>Дизеля по формату</t>
  </si>
  <si>
    <t>Койки</t>
  </si>
  <si>
    <t>Сибирь</t>
  </si>
  <si>
    <t>ИТОГО</t>
  </si>
  <si>
    <t>Информация о медицинских учреждениях, оборудованных аппаратами искусственной вентиляции легких (АИВЛ), осуществляющих прием пациентов с COVID-19 по состоянию на</t>
  </si>
  <si>
    <t>Кол-во медучреждений с АИВЛ (лечат/ будут лечить COVID), шт.</t>
  </si>
  <si>
    <t>Кол-во 
медучреждений, 
оборудованных 
собственными 
РИСЭ, шт.</t>
  </si>
  <si>
    <t>Кол-во медучреждений, 
не оборудованных 
собственными РИСЭ, шт.</t>
  </si>
  <si>
    <t>РИСЭ, 
установленные ДЗО</t>
  </si>
  <si>
    <t>Другие 
установленные РИСЭ</t>
  </si>
  <si>
    <t>Тренировки ДЗО 
по восстановлению 
электроснабжения</t>
  </si>
  <si>
    <t>Запитаны 
от ДЗО</t>
  </si>
  <si>
    <t>Запитаны 
от иных ТСО</t>
  </si>
  <si>
    <t>Кол-во, 
шт.</t>
  </si>
  <si>
    <t>Дата проверки 
работоспособности</t>
  </si>
  <si>
    <t>Кол-во 
медучреждений, 
шт.</t>
  </si>
  <si>
    <t>Период 
проведения</t>
  </si>
  <si>
    <t>-</t>
  </si>
  <si>
    <t>Томск</t>
  </si>
  <si>
    <t>ПО ЦЭС</t>
  </si>
  <si>
    <t>ООО "Горсети"</t>
  </si>
  <si>
    <t>ОГБУЗ "Медико-санитарная часть №2"</t>
  </si>
  <si>
    <t>Возложено РШ на ТСО</t>
  </si>
  <si>
    <t>ОГАУЗ "Городская клиническая больница №3 им. Б.И. Альперовича"</t>
  </si>
  <si>
    <t>ОГАУЗ "Медико-санитарная часть "Строитель"</t>
  </si>
  <si>
    <t>ОГБУЗ "Детская инфекционная больница им. Г.Е. Сибирцева"</t>
  </si>
  <si>
    <t>ОГАУЗ "Детская городская больница №2</t>
  </si>
  <si>
    <t>ООО "Электросети"</t>
  </si>
  <si>
    <t>ФГБУ СибФНКЦ ФМБА России (г. Северск)</t>
  </si>
  <si>
    <t>ПО СЭС</t>
  </si>
  <si>
    <t>ОГАУЗ Стрежевская Городская Больница</t>
  </si>
  <si>
    <t>апрель</t>
  </si>
  <si>
    <t>ОГАУЗ "Александровская районная больница"</t>
  </si>
  <si>
    <t>ПО ВЭС</t>
  </si>
  <si>
    <t>ОГБУЗ "Асиновская районная больница"</t>
  </si>
  <si>
    <t xml:space="preserve">ОГБУЗ «Бакчарская РБ» </t>
  </si>
  <si>
    <t>ОГБУЗ "Верхнекетская районная больница"</t>
  </si>
  <si>
    <t>ОГБУЗ "Зырянская районная больница"</t>
  </si>
  <si>
    <t>Каргасокская РБ (инфекционное отделение)</t>
  </si>
  <si>
    <t>ОГАУЗ "Кожевниковская РБ"</t>
  </si>
  <si>
    <t>ОГАУЗ Колпашевская РБ</t>
  </si>
  <si>
    <t xml:space="preserve">ОГАУЗ "Кривошеинская РБ" </t>
  </si>
  <si>
    <t>ОГБУЗ «Молчановская РБ»</t>
  </si>
  <si>
    <t>ОГБУЗ Парабельская районная больница</t>
  </si>
  <si>
    <t>ОГБУЗ "Первомайская районная больница"</t>
  </si>
  <si>
    <t>ОГБУЗ "Тегульдетская районная больница"</t>
  </si>
  <si>
    <t xml:space="preserve">ОГАУЗ "Томская районная больница" </t>
  </si>
  <si>
    <t>ОГБУЗ "Чаинская районная больница"</t>
  </si>
  <si>
    <t>ОГБУЗ «Шегарская РБ»</t>
  </si>
  <si>
    <t>Тюмень</t>
  </si>
  <si>
    <t>Северные ЭС</t>
  </si>
  <si>
    <t>Новоуренгойские ГЭС</t>
  </si>
  <si>
    <t>ГБУЗ ЯНАО "Новоуренгойская центральная городская больница"</t>
  </si>
  <si>
    <t>200, 
3х100</t>
  </si>
  <si>
    <t>Надымские гГЭС</t>
  </si>
  <si>
    <t>ГБУЗ ЯНАО "Надымская ЦРБ"</t>
  </si>
  <si>
    <t>2х200</t>
  </si>
  <si>
    <t>РСК Ямала</t>
  </si>
  <si>
    <t>ГБУЗ «Салехардская окружная клиническая больница».</t>
  </si>
  <si>
    <t>Ноябрьские ЭС</t>
  </si>
  <si>
    <t>АО "Энерго-Газ-Ноябрьск"</t>
  </si>
  <si>
    <t>ГБУЗ ЯНАО "Ямало-Ненецкий окружной центр по  профилактике и борьбе  со СПИД и инфекционными заболеваниями"</t>
  </si>
  <si>
    <t xml:space="preserve">ГБУЗ ЯНАО "Ноябрьская центральная городская больница" </t>
  </si>
  <si>
    <t>2х800, 2х100, 
19, 15</t>
  </si>
  <si>
    <t xml:space="preserve">ГБУЗ ЯНАО "Ноябрьский психоневрологичческий диспансер" </t>
  </si>
  <si>
    <t>АО "Губкинские городские электрические сети"</t>
  </si>
  <si>
    <t xml:space="preserve">ГБУЗ ЯНАО "Губкинская городская больница" </t>
  </si>
  <si>
    <t>Филиал АО "РСК Ямала" в городе Муравленко</t>
  </si>
  <si>
    <t xml:space="preserve">ГБУЗ ЯНАО "Муравленковская городская больница" </t>
  </si>
  <si>
    <t>60, 50</t>
  </si>
  <si>
    <t>Филиал АО "РСК Ямала" в Пуровском районе</t>
  </si>
  <si>
    <t>ГБУЗ ЯНАО "Тарко-Салинская  центральная районная больница" Акушерский корпус.</t>
  </si>
  <si>
    <t>ГБУЗ ЯНАО "Тарко-Салинская  центральная районная больница" Родильный дом</t>
  </si>
  <si>
    <t>Когалымские ЭС</t>
  </si>
  <si>
    <t>АО "ЮТЭК-Когалым"</t>
  </si>
  <si>
    <t>БУ «Когалымская городская больница» (Стационар)</t>
  </si>
  <si>
    <t>БУ «Когалымская городская больница» (Инфекционное отделение)</t>
  </si>
  <si>
    <t>АО "ЮТЭК-Покачи"</t>
  </si>
  <si>
    <t>БУ "Покачевская городская больница"</t>
  </si>
  <si>
    <t>2х300</t>
  </si>
  <si>
    <t>АО "ЮТЭК-Лангепас"</t>
  </si>
  <si>
    <t>БУ "Лангепасская городская больница"</t>
  </si>
  <si>
    <t>Нижневартовские ЭС</t>
  </si>
  <si>
    <t>АО "ГЭС" г. Нижневартовск</t>
  </si>
  <si>
    <t>Детская Окружная больница (Нижневартовск)</t>
  </si>
  <si>
    <t>320,  400</t>
  </si>
  <si>
    <t>13.04.20-19.04.20</t>
  </si>
  <si>
    <t>январь-март</t>
  </si>
  <si>
    <t>Женская гинекология (Нижневартовск)</t>
  </si>
  <si>
    <t>2х16</t>
  </si>
  <si>
    <t>Инфекционный корпус (Нижневартовск)</t>
  </si>
  <si>
    <t>Городская больница №2 (Нижневартовск)</t>
  </si>
  <si>
    <t>АО "ГЭС" РГЭС</t>
  </si>
  <si>
    <t>Больничный комплекс г. Радужный</t>
  </si>
  <si>
    <t>Сургутские ЭС</t>
  </si>
  <si>
    <t>ООО "Сургутские ГЭС"</t>
  </si>
  <si>
    <t>БУ Сургутская окружная клиническая больница</t>
  </si>
  <si>
    <t>Урайские ЭС</t>
  </si>
  <si>
    <t>ОАО "ЮТЭК-Энергия"</t>
  </si>
  <si>
    <t>Больница г. Урай</t>
  </si>
  <si>
    <t>АО "ЮРЭСК" Кондинский филиал</t>
  </si>
  <si>
    <t>Больница пгт Междуреченский</t>
  </si>
  <si>
    <t>АО "ЮРЭСК" Советский филиал</t>
  </si>
  <si>
    <t>Больница г. Югорск</t>
  </si>
  <si>
    <t>Больница                                              г.Советский</t>
  </si>
  <si>
    <t>Нефтеюганские ЭС</t>
  </si>
  <si>
    <t>АО "ЮТЭК-Нефтеюганск"</t>
  </si>
  <si>
    <t>Нефтеюганская окружная клиническая больница имени В.И.Яцкив</t>
  </si>
  <si>
    <t>100, 200</t>
  </si>
  <si>
    <t>ООО "ХМГЭС"</t>
  </si>
  <si>
    <t>Ханты-Мансийская окружная клиническая больница</t>
  </si>
  <si>
    <t>1600, 200</t>
  </si>
  <si>
    <t>Энергокомплекс</t>
  </si>
  <si>
    <t>ЮРЭСК-Нягань</t>
  </si>
  <si>
    <t>НОБ (Няганская окружная больница)</t>
  </si>
  <si>
    <t>Юрэск-Белоярский</t>
  </si>
  <si>
    <t>Белоярская районная больница</t>
  </si>
  <si>
    <t>Тюменские ЭС</t>
  </si>
  <si>
    <t>ГБУЗ ТО "Областная клиническая инфекционная больница"</t>
  </si>
  <si>
    <t>ГБУЗ ТО "Областная клиническая  больница №1"</t>
  </si>
  <si>
    <t>ГБУЗ ТО "Госпиталь ветеранов войны"</t>
  </si>
  <si>
    <t>неисправен</t>
  </si>
  <si>
    <t>Тюменская больница ФГБУЗ ЗСМЦ ФМБА России</t>
  </si>
  <si>
    <t>ПАО "СУЭНКО"</t>
  </si>
  <si>
    <t>ГБУЗ ТО "Областная больница №3" (г.Тобольск. 7а микрорайон, 29в)</t>
  </si>
  <si>
    <t>ГБУЗ ТО "Областная больница №4 (г. Ишим)</t>
  </si>
  <si>
    <t>ГБУЗ ТО "Областная больница №11" Объединенный филиал №1 Омутинская районная больница</t>
  </si>
  <si>
    <t>ГБУЗ ТО "Областная больница №12" - Упоровская районная больница</t>
  </si>
  <si>
    <t>январь- апрель</t>
  </si>
  <si>
    <t>Урал</t>
  </si>
  <si>
    <t>АО "ЕЭСК"</t>
  </si>
  <si>
    <t>МАУ "Городская клиническая больница № 40"</t>
  </si>
  <si>
    <t>Н/д</t>
  </si>
  <si>
    <t>МБУ "Центральная городская клиническая больница № 6", ул. Серафимы Дерябиной, 34</t>
  </si>
  <si>
    <t>МАУ «Центральная городская клиническая больница № 24»</t>
  </si>
  <si>
    <t>МАУ «Городская клиническая больница № 14»</t>
  </si>
  <si>
    <t>МБУ «Центральная городская больница № 2»</t>
  </si>
  <si>
    <t>ГАУЗ СО «Многопрофильный клинический медицинский центр «Бонум»</t>
  </si>
  <si>
    <t>ГАУЗ СО «Областная детская клиническая больница»</t>
  </si>
  <si>
    <t>ГАУЗ СО «Свердловский областной клинический психоневрологический госпиталь для ветеранов войн»</t>
  </si>
  <si>
    <t>"Свердловэнерго"</t>
  </si>
  <si>
    <t>АО "Облкоммунэнерго"</t>
  </si>
  <si>
    <t>ГБУЗ СО "Артемовская центральная районная больница"</t>
  </si>
  <si>
    <t>ГАУЗ СО "Ирбитская центральная городская больница"</t>
  </si>
  <si>
    <t>н/д</t>
  </si>
  <si>
    <r>
      <t>ГБУЗ СО "</t>
    </r>
    <r>
      <rPr>
        <sz val="11"/>
        <rFont val="Arial Narrow"/>
        <family val="2"/>
        <charset val="204"/>
      </rPr>
      <t>Артинская центральная районная больница"</t>
    </r>
  </si>
  <si>
    <t>ООО "Сияние"</t>
  </si>
  <si>
    <t>ФГБУЗ ЦМСЧ №91 ФМБА России Лесной</t>
  </si>
  <si>
    <t>Первоуральский РКЭС "Облкоммунэнерго"</t>
  </si>
  <si>
    <r>
      <t>ГАУЗ СО "</t>
    </r>
    <r>
      <rPr>
        <sz val="11"/>
        <rFont val="Arial Narrow"/>
        <family val="2"/>
        <charset val="204"/>
      </rPr>
      <t>Городская больница город Первоуральск"</t>
    </r>
  </si>
  <si>
    <t>ООО "Энергопплюс"</t>
  </si>
  <si>
    <t>ФГБУЗ ЦМСЧ №32 ФМБА России Заречный</t>
  </si>
  <si>
    <t>Полевской РКЭС Облкоммунэнерго</t>
  </si>
  <si>
    <r>
      <t>ГАУЗ СО "</t>
    </r>
    <r>
      <rPr>
        <sz val="11"/>
        <rFont val="Arial Narrow"/>
        <family val="2"/>
        <charset val="204"/>
      </rPr>
      <t>Полевская центральная городская больница"</t>
    </r>
  </si>
  <si>
    <t>ГАУЗ СО "Гордская больница город Асбест"</t>
  </si>
  <si>
    <t>ООО "Новоуральские электрические сети"</t>
  </si>
  <si>
    <t>ФГБУЗ ЦМСЧ №31 ФМБА России Новоуральск</t>
  </si>
  <si>
    <r>
      <t>ГАУЗ СО "</t>
    </r>
    <r>
      <rPr>
        <sz val="11"/>
        <rFont val="Arial Narrow"/>
        <family val="2"/>
        <charset val="204"/>
      </rPr>
      <t>Сухоложская  районная больница"</t>
    </r>
  </si>
  <si>
    <r>
      <t>ГБУЗ СО  "</t>
    </r>
    <r>
      <rPr>
        <sz val="11"/>
        <rFont val="Arial Narrow"/>
        <family val="2"/>
        <charset val="204"/>
      </rPr>
      <t>Городская больница №1 город Нижний Тагил"</t>
    </r>
  </si>
  <si>
    <r>
      <t>ГАУЗ СО "</t>
    </r>
    <r>
      <rPr>
        <sz val="11"/>
        <rFont val="Arial Narrow"/>
        <family val="2"/>
        <charset val="204"/>
      </rPr>
      <t>Городская больница Каменск-Уральский"</t>
    </r>
  </si>
  <si>
    <t>АО "Камэнерго"</t>
  </si>
  <si>
    <r>
      <t>ГАУЗ СО "</t>
    </r>
    <r>
      <rPr>
        <sz val="11"/>
        <rFont val="Arial Narrow"/>
        <family val="2"/>
        <charset val="204"/>
      </rPr>
      <t>Серовская городская больница"</t>
    </r>
  </si>
  <si>
    <r>
      <t>ГАУЗ СО "Городская инфекционная больница город Нижний Тагил</t>
    </r>
    <r>
      <rPr>
        <sz val="11"/>
        <rFont val="Arial Narrow"/>
        <family val="2"/>
        <charset val="204"/>
      </rPr>
      <t>"</t>
    </r>
  </si>
  <si>
    <t>ГАУЗ СО "Верхнепышминская  центральня городская больница имени  П.Д. Бородина"</t>
  </si>
  <si>
    <t>"Пермэнерго"</t>
  </si>
  <si>
    <t>"Клиническая медсанчасть №1" г. Пермь</t>
  </si>
  <si>
    <t>Городская клиническая больница №7 г. Пермь</t>
  </si>
  <si>
    <t>Городская клиническая больница №6 г. Пермь</t>
  </si>
  <si>
    <r>
      <rPr>
        <b/>
        <sz val="11"/>
        <color theme="1"/>
        <rFont val="Arial Narrow"/>
        <family val="2"/>
        <charset val="204"/>
      </rPr>
      <t>"</t>
    </r>
    <r>
      <rPr>
        <sz val="11"/>
        <color theme="1"/>
        <rFont val="Arial Narrow"/>
        <family val="2"/>
        <charset val="204"/>
      </rPr>
      <t>Краевая клиническая инфекционная больница" г. Пермь</t>
    </r>
  </si>
  <si>
    <t>ГБУЗ ПК "Пермская краевая клиническая больница" г. Пермь</t>
  </si>
  <si>
    <t>ГБУЗ ПК "Клинический кардиологический диспансер" г. Пермь</t>
  </si>
  <si>
    <t>ГБУЗ ПК "Городская клиническая больница им. М.А. Тверье" г. Пермь</t>
  </si>
  <si>
    <t>ГБУЗ ПК "Краевая детская клиническая больница" г. Пермь</t>
  </si>
  <si>
    <t>ГБУЗ ПК "Городская клиническая больница им. С.Н. Гринберга" г. Пермь</t>
  </si>
  <si>
    <r>
      <rPr>
        <b/>
        <sz val="11"/>
        <color theme="1"/>
        <rFont val="Arial Narrow"/>
        <family val="2"/>
        <charset val="204"/>
      </rPr>
      <t>"</t>
    </r>
    <r>
      <rPr>
        <sz val="11"/>
        <color theme="1"/>
        <rFont val="Arial Narrow"/>
        <family val="2"/>
        <charset val="204"/>
      </rPr>
      <t>Пермский краевой клинический госпиталь для ветеранов войны" г. Пермь</t>
    </r>
  </si>
  <si>
    <t>"ОРСК Прикамье"</t>
  </si>
  <si>
    <t>"Краевая больница имени Вагнера (2 поликлиника)" г. Березники</t>
  </si>
  <si>
    <t>ГБУЗ ПК "Чайковская ЦГБ Инфекционный корпус" г. Чайковский</t>
  </si>
  <si>
    <t xml:space="preserve"> ГБУЗ ПК "Осинская центральная районная больница" г. Оса</t>
  </si>
  <si>
    <t>ГБУЗ ПК "Октябрьская центральная районная больница" пгт. Октябрьский</t>
  </si>
  <si>
    <t>МУП "Лысьвенские электрические сети"</t>
  </si>
  <si>
    <t>ГБУЗ ПК "Больница Лысьвенского городского округа" г. Лысьва</t>
  </si>
  <si>
    <t>ООО "Альянс"</t>
  </si>
  <si>
    <t>ГБУЗ ПК "Краснокамская городская больница", г. Краснокамск</t>
  </si>
  <si>
    <t>ООО "КЭС"</t>
  </si>
  <si>
    <t xml:space="preserve"> ГБУЗ ПК "Больница Коми-Пермяцкого округа" г. Кудымкар</t>
  </si>
  <si>
    <t>"Челябэнерго"</t>
  </si>
  <si>
    <t>МАУЗ "ГКБ №2" г. Челябинск</t>
  </si>
  <si>
    <t>МАУЗ ОЗП "ГКБ №8" г. Челябинск</t>
  </si>
  <si>
    <t>МАУЗ «ГКБ №9» г. Челябинск</t>
  </si>
  <si>
    <t>МАУЗ «ГКБ №11» г. Челябинск</t>
  </si>
  <si>
    <t>ГБУЗ "Областная клиническая больница  №2" г. Челябинск</t>
  </si>
  <si>
    <t>ГБУЗ "Областная клиническая больница №3"</t>
  </si>
  <si>
    <t>ГБУЗ "Городская больница г.Кыштым им. А.П.Силаева"</t>
  </si>
  <si>
    <t>ГБУЗ "Районная Больница" г. Сатка</t>
  </si>
  <si>
    <t>ГБУЗ "Городская больница" г. Златоуст</t>
  </si>
  <si>
    <t>ГБУЗ "Районная больница" г. Аша</t>
  </si>
  <si>
    <t>ГБУЗ "Районная больница" г. Сим</t>
  </si>
  <si>
    <t>МУП "Коммет"</t>
  </si>
  <si>
    <t>"Челябинский областной клинический противотуберкулезный диспансер" г. Челябинск</t>
  </si>
  <si>
    <t>МУП "КЭС"</t>
  </si>
  <si>
    <t xml:space="preserve">"Городская больница № 1" г. Копейск </t>
  </si>
  <si>
    <t>МУП "ГУК"</t>
  </si>
  <si>
    <t>"Городская больница № 2" г. Миасс</t>
  </si>
  <si>
    <t>АО "Горэлектросеть"</t>
  </si>
  <si>
    <t>"Городская больница № 1 им. Г.И. Дробышева" г. Магнитогорск</t>
  </si>
  <si>
    <t>"Центр охраны материнства и детства г. Магнитогорск"</t>
  </si>
  <si>
    <t>Волга</t>
  </si>
  <si>
    <t>Мордовэнерго</t>
  </si>
  <si>
    <t>АО ТФ "ВАТТ"</t>
  </si>
  <si>
    <t>ГБУЗ РМ "Республиканская инфекционная клиническая больница"
г. Саранск</t>
  </si>
  <si>
    <t xml:space="preserve"> - </t>
  </si>
  <si>
    <t>ГБУЗ РМ "Республиканская  клиническая больница им.С.В. Каткова"
г. Саранск</t>
  </si>
  <si>
    <t>АО "Мордовская электросеть"</t>
  </si>
  <si>
    <t>ГБУЗ РМ "Рузаевская центральная районная больница"
г. Рузаевка</t>
  </si>
  <si>
    <t>Оренбургэнерго</t>
  </si>
  <si>
    <t>ГБУЗ "Оренбургская областная клиническая инфекционная больница"</t>
  </si>
  <si>
    <t>ГБУЗ «Городская клиническая больница №1» г. Оренбурга</t>
  </si>
  <si>
    <t>ГБУЗ "Городская клиническая больница №2" г. Оренбурга</t>
  </si>
  <si>
    <t>23.04.2020 (план)</t>
  </si>
  <si>
    <t>ГАУЗ "Оренбургский областной клинический наркологический диспансер"</t>
  </si>
  <si>
    <t>ГУП "ОКЭС"</t>
  </si>
  <si>
    <t>ГАУЗ "Оренбургская областная клиническая больница №2"</t>
  </si>
  <si>
    <t>ГБУЗ "Орский онкологичекий диспансер"</t>
  </si>
  <si>
    <t>ГАУЗ "Больница скорой медицинской помощи" г.Новотроицка</t>
  </si>
  <si>
    <t>ГБУЗ "Бузулукская больница скорой помощи" 4 микрорайон, д.1</t>
  </si>
  <si>
    <t>ГБУЗ "Городская больница" г. Сорочинска</t>
  </si>
  <si>
    <t>Пензаэнерго</t>
  </si>
  <si>
    <t>ЗАО "Пензенская горэлектросеть</t>
  </si>
  <si>
    <t>ГБУЗ "Клиническая больница № 4", Пенза, ул. Светлая, 1</t>
  </si>
  <si>
    <t>ГБУЗ «Пензенский областной клинический центр специализированных видов медицинской помощи», г. Пенза, ул. Куйбышева/Красная, 33а/23</t>
  </si>
  <si>
    <t>ГБУЗ «Пензенская областная клиническая больница им. Н.Н. Бурденко», г. Пенза, ул. Лермонтова, 28</t>
  </si>
  <si>
    <t>ГБУЗ «Пензенская областная детская клиническая больница им. Н.Ф. Филатова», г. Пенза, ул. Бекешская, 43</t>
  </si>
  <si>
    <t>Ульяновские РС</t>
  </si>
  <si>
    <t>МУП "УльГЭС"</t>
  </si>
  <si>
    <t>ГУЗ 
"Областная детская инфекционная больница"</t>
  </si>
  <si>
    <t xml:space="preserve">ГУЗ «Центральная клиническая медико-санитарная часть им. Заслуженного врача России В.А. Егорова» </t>
  </si>
  <si>
    <t>ГУЗ "Центральная городская клиническая больница"</t>
  </si>
  <si>
    <t>ГУЗ «Городская клиническая больница №1» (перинатальный центр)</t>
  </si>
  <si>
    <t>Чувашэнерго</t>
  </si>
  <si>
    <t>ООО "Коммунальные технологии"</t>
  </si>
  <si>
    <t>БУ "Больница скорой медицинской помощи" Минздрава Чувашии</t>
  </si>
  <si>
    <t>"НГЭС" МУП КС г.Новочебоксарска</t>
  </si>
  <si>
    <t>БУ "Новочебоксарская городская больница" Минздрава Чувашии</t>
  </si>
  <si>
    <t>БУ "Городская детская больница № 2" Минздрава Чувашии</t>
  </si>
  <si>
    <t>БУ "Городская клиническая больница №1" Минздрава Чувашии</t>
  </si>
  <si>
    <t>БУ "Республиканский клинический госпиталь для ветеранов войн" Минздрава Чувашии</t>
  </si>
  <si>
    <t>Самарские РС</t>
  </si>
  <si>
    <t>АО "Самарская сетевая компания"</t>
  </si>
  <si>
    <t>ГБУЗ СО "Самарская городская больница № 6"</t>
  </si>
  <si>
    <t>ГБУЗ "Самарская областная детская инфекционная больница"</t>
  </si>
  <si>
    <t>ГБУЗ СО "Тольяттинская городская клиническая больница № 5"</t>
  </si>
  <si>
    <t>ГБУЗ "Самарская областная клиническая больница им. В.Д. Середавина"</t>
  </si>
  <si>
    <t>Саратовские РС</t>
  </si>
  <si>
    <t xml:space="preserve">филиал Балашовские МЭС АО "Облкоммунэнерго" (г.Саратов), </t>
  </si>
  <si>
    <t>ГУЗ  СО  "Балашовская районная больница", корпус №5(инфекционный), г.Балашов, ул.Красина д.97</t>
  </si>
  <si>
    <t>ЗАО "СПГЭС"</t>
  </si>
  <si>
    <t>ГУЗ "СГКБ № 10"</t>
  </si>
  <si>
    <t>ГУЗ  «ОДИКБ имени Н.Р. Иванова»</t>
  </si>
  <si>
    <t>ГУЗ ПЦ</t>
  </si>
  <si>
    <t>ГУЗ "СГКБ№12"</t>
  </si>
  <si>
    <t>ГУЗ "СГКБ № 2 им.В.И.Разумовского"</t>
  </si>
  <si>
    <t>АО «Облкоммунэнерго»</t>
  </si>
  <si>
    <t>ГУЗ СО «Балаковская городская клиническая больница»</t>
  </si>
  <si>
    <t>не проводились</t>
  </si>
  <si>
    <t>Юг</t>
  </si>
  <si>
    <t>Астраханьэнерго</t>
  </si>
  <si>
    <t>МУП "Горэлектросеть город Астрахань"</t>
  </si>
  <si>
    <t>Александро-Мариинская областная клиническая больница</t>
  </si>
  <si>
    <t>второе питание</t>
  </si>
  <si>
    <t>Не предоставлено собственником</t>
  </si>
  <si>
    <t>Городская клиническая больница №3 им. С.М. Кирова</t>
  </si>
  <si>
    <t>Не обеспечивает резерв палат с АИВЛ</t>
  </si>
  <si>
    <t>ПАО "Газпромэнерго"</t>
  </si>
  <si>
    <t xml:space="preserve">Городская клиническая больница №2 им. братьев Губиных </t>
  </si>
  <si>
    <t xml:space="preserve">Областная инфекционная клиническая больница им. А.М. Ничоги </t>
  </si>
  <si>
    <t>Волгоградэнерго</t>
  </si>
  <si>
    <t>ГУЗ "Больница № 22", Волгоград, ул. Доценко, 33а</t>
  </si>
  <si>
    <t>План 
23.04.2020</t>
  </si>
  <si>
    <t>МКП "ВМЭС"</t>
  </si>
  <si>
    <t>ГБУЗ «Городская инфекционная больница № 2», г. Волжский, ул. Пушкина, д. 32</t>
  </si>
  <si>
    <t>Калмэнерго</t>
  </si>
  <si>
    <t>БУ РК "Республиканская Больница им.П.П.Жемчуева"</t>
  </si>
  <si>
    <t>Наркологический Диспансер</t>
  </si>
  <si>
    <t>Государственное учреждение "Республиканская инфикционная больница"</t>
  </si>
  <si>
    <t>Ростовэнерго</t>
  </si>
  <si>
    <t>Донэнерго</t>
  </si>
  <si>
    <t>МБУЗ "Центральная районная больница "
Ростовская область, г. Азов, ул. Ленина, д. 266</t>
  </si>
  <si>
    <t xml:space="preserve"> МУЗ "Городская больница №1" 
Ростовская область, г. Волгодонск, ул. Советская, д. 45</t>
  </si>
  <si>
    <t>МБУЗ "Центральная районная больница Миллеровского района"
Ростовская область, г. Миллерово, ул. 3 Интернационала, д. 60</t>
  </si>
  <si>
    <t>МБУЗ "Центральная районная больница Усть-Донецкого района" Ростовская область,  рабочий поселок Усть-Донецкий, ул. Юных Партизан, д. 32</t>
  </si>
  <si>
    <t>МБУЗ "Городская БСМП им. Ленина" Ростовская область, г. Шахты, ул. Шевченко, д. 153</t>
  </si>
  <si>
    <t>МБУЗ "Центральная городская больница" Ростовская область, г. Зверево, ул. Обухова, д. 21</t>
  </si>
  <si>
    <t xml:space="preserve"> МБУЗ "Городская больница скорой медицинской помощи" (Больница № 5) Ростовская область, г.Таганрог, Большой проспект, д. 16</t>
  </si>
  <si>
    <t>МБУЗ "Центральная районная больница"
Ростовская область, Сальский район,  г.Сальск, ул. Павлова, д. 2</t>
  </si>
  <si>
    <t>МБУЗ "Центральная районная больница Орловского района" Ростовская область, Орловский район, п. Орловский, ул. Транспортная, д. 8</t>
  </si>
  <si>
    <t>МБУЗ "ГБ № 1 им. Н.А. Семашко г. Ростова-на-Дону" Ростовская область,  г. Ростов-на-Дону, пр. Ворошиловский, д. 105</t>
  </si>
  <si>
    <t>Коммунальщик Дона</t>
  </si>
  <si>
    <t>"МБУЗ Городская больница № 20"
Ростовская область, г. Ростов-на-Дону, пр. Коммунистический, д. 39</t>
  </si>
  <si>
    <t>"Областная клиническая больница №2" Ростовская область, г. Ростов-на-Дону, ул. 1-ой Конной Армии, д. 33 </t>
  </si>
  <si>
    <t>МБУЗ "Специализированная инфекционная больница" Ростовская область, г. Новочеркасск, ул. Б. Хмельницкого, д. 3</t>
  </si>
  <si>
    <t>МБУЗ "Центральная городская больница" 
Ростовская область, г. Каменск-Шахтинский, пер. Садовый, д. 3</t>
  </si>
  <si>
    <t>МБУЗ "Центральная районная больница"
Ростовская область, г. Белая Калитва, ул. Комарова, д. 2</t>
  </si>
  <si>
    <t>АО "ВМЭС"</t>
  </si>
  <si>
    <t>ГБУЗ "Волгоградская областная клиническая инфекционная больница №1", Волгоград, пер. Кленовый, 1</t>
  </si>
  <si>
    <t>ГБУЗ "Волгоградская областная детская клиническая инфекционная больница", Волгоград, пр. Ленина, 54</t>
  </si>
  <si>
    <t>ГБУЗ "Волгоградская областная клиническая больница № 3", Волгоград, ул. им. Циолковского, 1</t>
  </si>
  <si>
    <t>ГУЗ "КБ № 5"  стационар, Волгоград, ул. Пельше, 2</t>
  </si>
  <si>
    <t>ГУЗ "КБ № 5" родильный дом, Волгоград, ул. Пельше, 2</t>
  </si>
  <si>
    <t>ГУЗ "Клиническая больница № 4", Волгоград, ул. Ополченская, 40</t>
  </si>
  <si>
    <t>ГУЗ "КБ СМП № 7" (хирургическая патология детей с COVID)</t>
  </si>
  <si>
    <t>ГУЗ "Больница № 16"</t>
  </si>
  <si>
    <t>ГБУЗ "Волгоградский областной клинический госпиталь ветеранов войн"</t>
  </si>
  <si>
    <t>ГУЗ "Городская клиническая больница № 1" основной корпус</t>
  </si>
  <si>
    <t>ГУЗ "Клиническая больница № 12"</t>
  </si>
  <si>
    <t>ФГБУЗ "Волгоградский медицинский клинический центр Федерального медико-биологического агентства" Волгоград</t>
  </si>
  <si>
    <t>ГУЗ "Детская клиническая больница № 8"</t>
  </si>
  <si>
    <t>ГУЗ "Родильный дом № 1", Волгоград</t>
  </si>
  <si>
    <t>Волгоградский филиал ФГАУ "Национальный медицинский исслед. центр МНТК"</t>
  </si>
  <si>
    <t>ГБУЗ "Волгоградский областной клинический кожно-венерологический диспансер"</t>
  </si>
  <si>
    <t>Многопрофильный медицинский центр в г.Волгограде»</t>
  </si>
  <si>
    <t>Кубань</t>
  </si>
  <si>
    <t>Адыгейские ЭС</t>
  </si>
  <si>
    <t>ООО "Майкопская ТЭЦ"</t>
  </si>
  <si>
    <t>Инфекционная больница</t>
  </si>
  <si>
    <t>Майкопская городская больница</t>
  </si>
  <si>
    <t>Республиканская клиническая больница</t>
  </si>
  <si>
    <t>филиал АО "НЭСК-Электросети" "Белореченскэлектросеть"</t>
  </si>
  <si>
    <t xml:space="preserve">15.04.2020
</t>
  </si>
  <si>
    <t>АО "НГТ-Энергия"</t>
  </si>
  <si>
    <t>Центральная Районная Больница</t>
  </si>
  <si>
    <t>филиал АО "НЭСК-Электросети" "Апшеронскэлектросеть"</t>
  </si>
  <si>
    <t>Противотуберкулезный диспансер № 11, ГБУЗ</t>
  </si>
  <si>
    <t>Армавирские ЭС</t>
  </si>
  <si>
    <t>АО "НЭСК"</t>
  </si>
  <si>
    <t>ГБУЗ Инфекционная больница № 4 г.Армавира.
1</t>
  </si>
  <si>
    <t>Краснодарские ЭС</t>
  </si>
  <si>
    <t xml:space="preserve">ГБУЗ Адыгейская межрайонная больница им.К.М.Батмена </t>
  </si>
  <si>
    <t>ГБУЗ РА "Энемская районная больница</t>
  </si>
  <si>
    <t>ГБУЗ "Научно-исследовательский институт Краевая клиническая больница №1 имени профессора С.В. Очаповского"</t>
  </si>
  <si>
    <t>ГУЗ ДККБ</t>
  </si>
  <si>
    <t xml:space="preserve">ГУЗ ДККБ
(Детская краевая больница) </t>
  </si>
  <si>
    <t>ГБУЗ "Специализированная клиническая инфекционная больница" (седина 204)</t>
  </si>
  <si>
    <t>горбольница № 1 Краснодара(ул. Красная, 103)</t>
  </si>
  <si>
    <t>ГБУЗ Краевая клиническая Больница №2 (ул. Красных Партизан, 6/2,)</t>
  </si>
  <si>
    <t>МБУЗ ГКБ № 3  (ул. Айвазовского, 97)</t>
  </si>
  <si>
    <t>Краевой госпиталь ветеранов</t>
  </si>
  <si>
    <t>НЭСК Горячийключэлектросеть</t>
  </si>
  <si>
    <t>ЦГБ</t>
  </si>
  <si>
    <t>РБ № 3</t>
  </si>
  <si>
    <t>ЦРБ</t>
  </si>
  <si>
    <t>Центральная районная больница</t>
  </si>
  <si>
    <t>ГБУЗ "КБСМП г. Краснодар" МЗКК</t>
  </si>
  <si>
    <t>ГБУЗ "ДГКБ г. Краснодар" МЗ КК</t>
  </si>
  <si>
    <t>ГБУЗ Роддом г. Краснодар" МЗ КК</t>
  </si>
  <si>
    <t>ГБУЗ "СКПБ №1"</t>
  </si>
  <si>
    <t>ГБУЗ КПТД</t>
  </si>
  <si>
    <t>ГБУЗ "СКДИБ"</t>
  </si>
  <si>
    <t>ГБУЗ СПБ №7</t>
  </si>
  <si>
    <t>Лабинские  ЭС</t>
  </si>
  <si>
    <t>Филиал АО "НЭСК-электросети" "Лабинскэлектросеть"</t>
  </si>
  <si>
    <t xml:space="preserve">Лабинския ЦРБ г. Лабинск, Пирогова, 1
</t>
  </si>
  <si>
    <t xml:space="preserve"> 14.04.2020
</t>
  </si>
  <si>
    <t>Ленинградские ЭС</t>
  </si>
  <si>
    <t>ГБУЗ Щербиновская районная больница</t>
  </si>
  <si>
    <t xml:space="preserve"> 17.04.2020</t>
  </si>
  <si>
    <t>ГБУЗ Кущевская районная больница</t>
  </si>
  <si>
    <t xml:space="preserve"> 16.04.2020</t>
  </si>
  <si>
    <t>ГБЗУ Ленинградская районная больница</t>
  </si>
  <si>
    <t xml:space="preserve"> 14.04.2020</t>
  </si>
  <si>
    <t>филиал АО «НЭСК – электросети» «Ейскэлектросеть»</t>
  </si>
  <si>
    <t>ГБЗУ Ейская центральная районная больница</t>
  </si>
  <si>
    <t xml:space="preserve"> 20.04.2020</t>
  </si>
  <si>
    <t>ГБЗУ Староминская районная больница</t>
  </si>
  <si>
    <t>Славянские ЭС</t>
  </si>
  <si>
    <t xml:space="preserve">Районная больница  ст. Полтавская ул. Кубанская 68 </t>
  </si>
  <si>
    <t xml:space="preserve">15.04.2020  
</t>
  </si>
  <si>
    <t>НЭСК Электросети г. Темрюк</t>
  </si>
  <si>
    <t>Городская больница г. Темрюк ул Октябрьская 184</t>
  </si>
  <si>
    <t>НЭСК Электросети г. Славянск на Кубани</t>
  </si>
  <si>
    <t>Городская больница г. Славянск на Кубани ул. Батарейная 377</t>
  </si>
  <si>
    <t>Сочинские ЭС</t>
  </si>
  <si>
    <t>МБУЗ г. Сочи «Городская больница № 8»</t>
  </si>
  <si>
    <t>ГБУЗ «Краевая больница № 4»</t>
  </si>
  <si>
    <t>МБУЗ г. Сочи «Городская больница № 3»</t>
  </si>
  <si>
    <t>МБУЗ  «Городская больница № 4»</t>
  </si>
  <si>
    <t>МБУЗ «Городская больница № 9»</t>
  </si>
  <si>
    <t>МБУЗ г. Сочи «Инфекционная больница № 2»</t>
  </si>
  <si>
    <t xml:space="preserve">ГБУЗ «Туапсинская районная больница №2»
Поликлиника №1
</t>
  </si>
  <si>
    <t>ГБУЗ«Туапсинская центральная районная больница №1»</t>
  </si>
  <si>
    <t>ГБУЗ «Городская больница №5 г. Сочи»</t>
  </si>
  <si>
    <t>АО "НЭСК"-электросети</t>
  </si>
  <si>
    <t>ГБУЗ "Центр охраны материнства и детства города Сочи" Министерства здравоохранения Краснодарского края</t>
  </si>
  <si>
    <t xml:space="preserve">ГБУЗ Городская больница №1 </t>
  </si>
  <si>
    <t>ГБУЗ Онкологический диспансер № 2</t>
  </si>
  <si>
    <t>МБУЗ «Туапсинская центральная районная больница №4»</t>
  </si>
  <si>
    <t>Тимашевские ЭС</t>
  </si>
  <si>
    <t>АО "НЭСК-электросети" "Приморско-Ахтарск электросеть"</t>
  </si>
  <si>
    <t>ГБУЗ им. Кравченко</t>
  </si>
  <si>
    <t>15.04.2020 г.</t>
  </si>
  <si>
    <t>ГБЗУ "Брюховецкая ЦРБ" МЗ КК</t>
  </si>
  <si>
    <t>ГБУЗ "Каневская ЦРБ"</t>
  </si>
  <si>
    <t>Районная больница</t>
  </si>
  <si>
    <t>АО "НЭСК-электросети" "Тимкашевскэлектросеть"</t>
  </si>
  <si>
    <t>ГБУЗ "Тимашевская ЦРБ" МЗ КК</t>
  </si>
  <si>
    <t>Тихорецкие ЭС</t>
  </si>
  <si>
    <t>филиал АО "НЭСК-Электросети" "Тихорецкэлектросеть"</t>
  </si>
  <si>
    <t>Центральная районная больница (Роддом)</t>
  </si>
  <si>
    <t>Усть-Лабинские ЭС</t>
  </si>
  <si>
    <t>ГБУЗ Тбилисская ЦРБ</t>
  </si>
  <si>
    <t>НЭСК</t>
  </si>
  <si>
    <t xml:space="preserve"> 15.04.20</t>
  </si>
  <si>
    <t>. ГБУЗ "Выселковская центральная районная больница имени Заслуженого врача РФ В.Ф. Долгополова" МЗ КК.</t>
  </si>
  <si>
    <t xml:space="preserve"> ГБУЗ " Специализированная психоневрологическая больница" </t>
  </si>
  <si>
    <t>НЭСК "Кореновскэлектросеть"</t>
  </si>
  <si>
    <t>ГБУЗ (Кореновская ЦРБ) МЗКК</t>
  </si>
  <si>
    <t>Юго-Западные ЭС</t>
  </si>
  <si>
    <t>АО "НЭСК-электросети" Геленджикэлектросеть</t>
  </si>
  <si>
    <t>Городская больница №1 г-к. Геленджик     (6 ИВЛ)</t>
  </si>
  <si>
    <t>АО "НЭСК-электросети" Новороссийскэлектросеть</t>
  </si>
  <si>
    <t xml:space="preserve">Инфекционная больница №3
(5 ИВЛ) </t>
  </si>
  <si>
    <t xml:space="preserve"> 15.04.2020
</t>
  </si>
  <si>
    <t>АО "НЭСК-электросети" Анапаэлектросеть</t>
  </si>
  <si>
    <t>Городская больница 
(23 ИВЛ)</t>
  </si>
  <si>
    <t>АО "НЭСК-электросети" Крымскэлектросеть</t>
  </si>
  <si>
    <t>Крымская ЦРБ (10 ИВЛ)</t>
  </si>
  <si>
    <t>Северный Кавказ</t>
  </si>
  <si>
    <t>Ставропольэнерго</t>
  </si>
  <si>
    <t>АО "Горэлектросеть"
 г. Ставрополь</t>
  </si>
  <si>
    <t>ГБУЗ СК "ГКБ №2" г. Ставрополь</t>
  </si>
  <si>
    <t>АО "Горэлектросеть" 
г. Ставрополь</t>
  </si>
  <si>
    <t>ГБУЗ СК "Краевая специализированная клиническая инфекционная больница"</t>
  </si>
  <si>
    <t>Каббалкэнерго</t>
  </si>
  <si>
    <t>МУП "Каббалккомунэнерго"</t>
  </si>
  <si>
    <t>ГБУЗ "Центр по профилактике и борьбе со СПИДом и инфекционными заболеваниями" минздрава КБР</t>
  </si>
  <si>
    <t>Карачаево-Черкесскэнерго</t>
  </si>
  <si>
    <t>ТСО АО "РСК"</t>
  </si>
  <si>
    <t>РГБУЗ "Черкесская городская клиническая больница"</t>
  </si>
  <si>
    <t>РГБЛПУ "Карачаево-Черкесский республиканский противотуберкулезный диспансер"</t>
  </si>
  <si>
    <t>Севкавказэнерго</t>
  </si>
  <si>
    <t>ГБУЗ "Республиканская Клиническая больница Скорой Медицинской Помощи"</t>
  </si>
  <si>
    <t xml:space="preserve">ГБУЗ "Республиканская Клиническая больница" </t>
  </si>
  <si>
    <t>Ингушэнерго</t>
  </si>
  <si>
    <t>ГБУЗ "Назрановская Городская Больница"</t>
  </si>
  <si>
    <t>ГБУ "Ингушская республиканская клиническая больница 
имени А. О. Ахушкова"</t>
  </si>
  <si>
    <t>АО "ДСК"</t>
  </si>
  <si>
    <t>Республиканский центр инфекционных болезней имени С. М. Магомедова</t>
  </si>
  <si>
    <t>ГБУ РД "Городская клиническая больница № 1"</t>
  </si>
  <si>
    <t>3х30</t>
  </si>
  <si>
    <t>АО "Чеченэнерго"</t>
  </si>
  <si>
    <t>ГБУ "Клиническая больница №4"</t>
  </si>
  <si>
    <t>2х250</t>
  </si>
  <si>
    <t>ГБУ "Республиканская клиническая больница" им. Ш.Ш. Эпендиева</t>
  </si>
  <si>
    <t>672, 2х200, 
250</t>
  </si>
  <si>
    <t>ГБУ "Республиканский клинический центр инфекционных болезней"
(резерв)</t>
  </si>
  <si>
    <t>ГБУ "Клиническая больница №3"
(резерв)</t>
  </si>
  <si>
    <t>230,
250</t>
  </si>
  <si>
    <t>ГБУ "Клиническая больница №5"
(резерв)</t>
  </si>
  <si>
    <t>100,
104, 250</t>
  </si>
  <si>
    <t>ГБУ "Клиническая больница №6"
(резерв)</t>
  </si>
  <si>
    <t>320,
250</t>
  </si>
  <si>
    <t>Центр</t>
  </si>
  <si>
    <t>Белгородэнерго</t>
  </si>
  <si>
    <t>ОГБУЗ "Городская больница №2". г.Белгород, ул.Губкина,46</t>
  </si>
  <si>
    <t>ОГБУЗ "Инфекционная клиническая больница им. Е.Н. Павловского". г.Белгород, ул.Садовая,122</t>
  </si>
  <si>
    <t>ОГБУЗ "Старооскольская окружная больница №2 Святителя Луки Крымского". г.Старый Оскол, ул.Ублинские горы,1а</t>
  </si>
  <si>
    <t>ОГБУЗ «Алексеевская ЦРБ». г.Алексеевка, ул.Никольская,2</t>
  </si>
  <si>
    <t>ОГБУЗ "Чернянская ЦРБ им. П.В. Гапотченко", Инфекционное отделение. п.Чернянка, ул.Ст.Разина,2а</t>
  </si>
  <si>
    <t>Брянскэнерго</t>
  </si>
  <si>
    <t>ГБУЗ "Клетнянская  ЦРБ"п. Клетня, ул. Заозёрная, 33</t>
  </si>
  <si>
    <t>Филиал ООО Брянскэлектро в г. Брянск</t>
  </si>
  <si>
    <t>ГБУЗ "Жирятинская  ЦРБ", с. Жирятино, ул.Больничная д.9</t>
  </si>
  <si>
    <t>ГБУЗ "Севская  ЦРБ", г. Севск,
ул. Пролетарская, д.11</t>
  </si>
  <si>
    <t>ГБУЗ "Выгоничская  ЦРБ", п. Выгоничи,
ул. Больничная, д.1</t>
  </si>
  <si>
    <t>Карачевкая ЦРБ, г. Карачев,
ул. Первомайская,
д.148</t>
  </si>
  <si>
    <t>ГБУЗ "Климовская  ЦРБ", пгт. Климово, ул.Полевая, д.34</t>
  </si>
  <si>
    <t>ГБУЗ "Дятьковская  ЦРБ", г. Дятьково,
ул. Ленина, д.218</t>
  </si>
  <si>
    <t>ГБУЗ "Новозыбковская  ЦРБ", г. Новозыбков, ул.Красная, д.81</t>
  </si>
  <si>
    <t>больница г. Сельцо, г. Сельцо,
ул. Свердлова, д.2</t>
  </si>
  <si>
    <t>ГБУ "Фокинская городская больница им. В.И. Гедройц", г. Фокино,
ул. Карла Маркса, д.12</t>
  </si>
  <si>
    <t>ГБУЗ "Клинцовская центральная городская больница",  г. Клинцы,
 пр-т Ленина, д.58</t>
  </si>
  <si>
    <t>ГАУЗ Брянский обласной госпиталь для ветеранов войны, г. Брянск, пр-кт Ст.Димитрова, д.84 б</t>
  </si>
  <si>
    <t>ГБУЗ Брянская городская детская больница № 1, г. Брянск,
ул.Ульянова, д.115</t>
  </si>
  <si>
    <t>ГАУЗ Брянская городская больница № 4, г. Брянск,
ул.Бежицкая, д.30</t>
  </si>
  <si>
    <t>ГАУЗ Брянская обласная больница № 1,г. Брянск,
пр-кт Ст.Димитрова, д.86</t>
  </si>
  <si>
    <t>ГБУЗ Брянская городская детская больница № 2, ул. Советская, 14</t>
  </si>
  <si>
    <t>Центр и Приволжье</t>
  </si>
  <si>
    <t>Владимирэнерго</t>
  </si>
  <si>
    <t>ГБУЗ ВО "Струнинская городская больница"  г. Струнино, Больничный переулок, д. 1.</t>
  </si>
  <si>
    <t>Воронежэнерго</t>
  </si>
  <si>
    <t>БУЗ ВО Новоусманская РБ
Воронежская область, Новоусанский р-н., с. Новая Усмань, ул. Ленина, 303а</t>
  </si>
  <si>
    <t>БУЗ ВО «ВГКБСМП № 1»
г. Воронеж, проспект Патриотов, д. 23</t>
  </si>
  <si>
    <t xml:space="preserve">БУЗ ВО  «ВГКБСМП № 8» 
г. Воронеж, ул. Ростовская, д. 90 </t>
  </si>
  <si>
    <t>БУЗ ВО  ВОКБ № 1 
г. Воронеж, Московский проспект, д.151</t>
  </si>
  <si>
    <t xml:space="preserve">БУЗ ВО «ВОКЦПиБС»
г. Воронеж, пр. Патриотов, д. 29 б </t>
  </si>
  <si>
    <t xml:space="preserve">БУЗ ВО «ОДКБ№2»
г. Воронеж, ул. 45-й Стрелковой дивизии, д. 64 </t>
  </si>
  <si>
    <t xml:space="preserve">БУЗ ВО "ГКБ №2"
г. Воронеж, Проспект Революции, д. 10 </t>
  </si>
  <si>
    <t xml:space="preserve">БУЗ ВО "РД №3"
г. Воронеж, проспект Труда, д. 38 </t>
  </si>
  <si>
    <t>БУЗ ВО "ВГБ №5" г.Воронеж, ул.Полины Осипенко ул 11</t>
  </si>
  <si>
    <t>БУЗ ВО "ВГБ №20"  г. Воронеж, ул. Депутатская, д.15</t>
  </si>
  <si>
    <t>КУЗ ВО "ВКОПТД им Похвисневой" Воронеж г Тепличная ул д1</t>
  </si>
  <si>
    <t>МУП городского округа Нововоронеж</t>
  </si>
  <si>
    <t>ФГБУЗ КБ № 33 ФМБА России,Нововоронеж, ул. Космонавтов, 18,</t>
  </si>
  <si>
    <t>АО "РЖД"</t>
  </si>
  <si>
    <t>ЧУЗ «КБ «РЖД- Медицина», г.Воронеж, ул. Розы Люксембург, 109</t>
  </si>
  <si>
    <t>МУП «Борисоглебская городская электрическая сеть»</t>
  </si>
  <si>
    <t xml:space="preserve">БУЗ ВО «Борисоглебская РБ»,Воронежская область, г. Борисоглебск, ул. Свободы, д. 206 </t>
  </si>
  <si>
    <t>МУП «Острогожская горэлектросеть»</t>
  </si>
  <si>
    <t>БУЗ ВО «Острогожская РБ»,Воронежская область, г. Острогожск, ул. Кузнецова, д. 92</t>
  </si>
  <si>
    <t>МУП г. Россошь
    «ГЭС»</t>
  </si>
  <si>
    <t>БУЗ ВО «Россошанская РБ»,Воронежская область, г. Россошь, пл. Пески, д. 1</t>
  </si>
  <si>
    <t>МУП «Лискинская горэлектросеть»</t>
  </si>
  <si>
    <t>БУЗ ВО "Лискинская РБ",г.Лиски, ул. Сеченова, д. 24</t>
  </si>
  <si>
    <t>Ивэнерго</t>
  </si>
  <si>
    <t>ОБУЗ "Лухская ЦРБ", п.Лух, м.Сосновый Бор, 1</t>
  </si>
  <si>
    <t>Савинский филиал - ОБУЗ "Шуйская ЦРБ", п.Савино, Больничный городок, 2</t>
  </si>
  <si>
    <t>ОБУЗ "Ильинская ЦРБ", п.Ильинское-Хованское, ул.Советская, 44</t>
  </si>
  <si>
    <t>Калугаэнерго</t>
  </si>
  <si>
    <t>Калужский областной специализированный центр инфекционных заболеваний и СПИД
(ГАУЗ КО КОСЦИЗ и СПИД)
г.Калуга, ул. Грабцевское шоссе, 115</t>
  </si>
  <si>
    <t>ГБУЗ «Калужская городская больница №4 имени Хлюстина Антона Семеновича, г. Калуга , ул.Никитина, 66</t>
  </si>
  <si>
    <t>ГБУЗ  КО Городская больница №2  "Сосновая роща"</t>
  </si>
  <si>
    <t>Кировэнерго</t>
  </si>
  <si>
    <t>КОГБУЗ "Инфкционная клиническая больница"
г.Киров ул. Ленина 207</t>
  </si>
  <si>
    <t>Кировская областная клиническая психиатрическая больница им. академика В.М.Бехтерева
 г.Киров, пос.Ганино</t>
  </si>
  <si>
    <t>КОГБУЗ "Талицкий детский туберкулезный санаторий"
г. Киров, сл. Талица 32</t>
  </si>
  <si>
    <t>КОГБУЗ «Кировская областная клиническая больница №5»
г. Киров, ул. Семашко 2а</t>
  </si>
  <si>
    <t>Костромаэнерго</t>
  </si>
  <si>
    <t>ОГБУЗ "Окружная больница Костромского округа №2"г.Кострома Кинешемское ш.82</t>
  </si>
  <si>
    <t>ОГБУЗ "Окружная больница №1"г.Кострома ул. Спасокукоцкого 39</t>
  </si>
  <si>
    <t>ОГБУЗ "Костромской областной наркологический диспансер" г.Кострома ул. Ткачей 4а</t>
  </si>
  <si>
    <t>Инфекционное отделение ОГБУЗ «Галичская окружная больница», г.Галич ул. Гладышева д. №85</t>
  </si>
  <si>
    <t>ОГБУЗ Шарьинская окружная больница  им. Каверина . г.Шарья ул.им.Хирурга В.М.Крылова д.6</t>
  </si>
  <si>
    <t>Курскэнерго</t>
  </si>
  <si>
    <t>Санаторий имени И.Д Черняховского с.Рышково ул Черняховского 1 село Рышково Курского райно Курской области</t>
  </si>
  <si>
    <t>АО "КЭС"</t>
  </si>
  <si>
    <t>ОКИБ им. Семашко, ул. Сумская, 45Г</t>
  </si>
  <si>
    <t>Больница № 6, ул. Союзная, 30</t>
  </si>
  <si>
    <t>Областной онкологический диспасер, ул. Елисеева 1, х.Кислино</t>
  </si>
  <si>
    <t>Курский городской родильный дом, ул. Пирогова, 10</t>
  </si>
  <si>
    <t>Липецкэнерго</t>
  </si>
  <si>
    <t>ГУЗ МРБ обсерватор 399850, Липецкая обл., г.Данков, ул.К-Маркса, д.1</t>
  </si>
  <si>
    <t>АО "ЛГЭК"</t>
  </si>
  <si>
    <t>ГУЗ "Липецкая областная клиническая инфекционная больница" 
ГУЗ "Липецкая городская больница скорой медицинской помощи №1"
398035 г.Липецк, ул. Космонавтов, д.37а</t>
  </si>
  <si>
    <t>ГУЗ "Липецкая городская больница скорой медицинской помощи №1"</t>
  </si>
  <si>
    <t>Мариэнерго</t>
  </si>
  <si>
    <t>МУП "ТЭЦ-1"</t>
  </si>
  <si>
    <t>ГБУ РМЭ "Йошкар-Олинская городская больница" г.Йошкар-Ола, ул. К.Либкнехта, д. 55</t>
  </si>
  <si>
    <t xml:space="preserve">ГБУ РМЭ "Детская республиканская клиническая больница"
Корпус №1, г.Йошкар-Ола, ул.Медицинская, д.10  </t>
  </si>
  <si>
    <t>АО "Энергия"</t>
  </si>
  <si>
    <t>ГБУ РМЭ "Козьмодемьянская межрайонная больница"
г.Козьмодемьянск, 3 микрорайон, д.25</t>
  </si>
  <si>
    <t>ООО "ВСК"</t>
  </si>
  <si>
    <t>ГБУ РМЭ "Волжская центральная городская больница"
г.Волжск, ул.Советская, д.52</t>
  </si>
  <si>
    <t>ГБУ РМЭ "Звениговская центральная районная больница"
г.Звенигово, ул.Ростовщикова, д.25</t>
  </si>
  <si>
    <t>ГБУ РМЭ "Мари-Турекская центральная районная больница"
п. Мари-Турекский район, пгт.Мари-Турек, ул.Лесная, д.3</t>
  </si>
  <si>
    <t>ГБУ РМЭ "Медведевская центральная районная больница"
пгт.Медведево, ул.Кооперативная, д.11 лит.Б</t>
  </si>
  <si>
    <t>ГБУ РМЭ "Республиканский клинический госпиталь ветеранов войн" (резерв)
г.Йошкар-Ола, ул. Осипенко, д.24</t>
  </si>
  <si>
    <t>Нижновэнерго</t>
  </si>
  <si>
    <t>ГБУЗ НО «ЦГБ  г.Арзамаса»  607221, Нижегородская область, г.Арзамас, ул.Зеленая, д.2</t>
  </si>
  <si>
    <t>ГБУЗ НО «Большеболдинская центральная районная больница» 607940, Нижегородская область,
с. Б.Болдино, ул. Красная, д. 34</t>
  </si>
  <si>
    <t>ОАО "ВВЭК"</t>
  </si>
  <si>
    <t>ГБУЗ НО «Вадская ЦРБ» 606380, Нижегородская область, с. Вад, ул. Больничная, д. 13</t>
  </si>
  <si>
    <t>ГБУЗ НО «Лукояновская ЦРБ» 607800, Нижегородская область, г.Лукоянов, ул.Куйбышева.д14</t>
  </si>
  <si>
    <t xml:space="preserve"> ГБУЗ НО «Первомайская ЦРБ» 607760, Нижегородская область, г.Первомайск, ул.Медгородок, д.4</t>
  </si>
  <si>
    <t>ГБУЗ НО «Перевозская ЦРБ» Нижегородская область,
г. Перевоз, ул. Центральная, 68</t>
  </si>
  <si>
    <t>ГБУЗ НО «Починковская ЦРБ» 607910, Нижегородская область, Починковский район, с.Починки,
ул. Луначарского, 45</t>
  </si>
  <si>
    <t>ГБУЗ НО «Шатковская ЦРБ»  607700 Нижегородская обл., р.п.Шатки,ул.Заречная, д.4</t>
  </si>
  <si>
    <t>ГБУЗ Нижегородская область  "Городецкая ЦРБ" 606502, Нижегородская область, Городецкий район, г.Городец, пл. Пролетарская, д. 36</t>
  </si>
  <si>
    <t>ГБУЗ НО "Сокольская ЦРБ" 606670, Нижегородская область, Сокольский р-он, рп. Сокольское, ул. Докучаева, д. 52</t>
  </si>
  <si>
    <t>ГБУЗ НО «Городская больница № 2 г.Дзержинска»  606026 Нижегородская область, г.Дзержинск, пер. Западный, д. 1</t>
  </si>
  <si>
    <t>ГБУЗ НО «Володарская ЦРБ» 606058, Нижегородская область, р.п. Ильиногорск, ул. Больничная д.8</t>
  </si>
  <si>
    <t>Станция скорой помощи 606070, Нижегородская обл, Володарский р-н, г Володарск, л.Первомайская, 22</t>
  </si>
  <si>
    <t>ООО "ВЭС"</t>
  </si>
  <si>
    <t>ГБУЗ НО «Борская ЦРБ» 606440, Нижегородская обл., г. Бор, ул.Бабушкина, д.8</t>
  </si>
  <si>
    <t>ГБУЗ НО "Городская детская больница № 8 г. Дзержинска"606023, Нижегородская область, г. Дзержинск, ул. Грибоедова, д. 29</t>
  </si>
  <si>
    <t>ГБУЗ НО «Д.Константиновская ЦРБ» 606310, Нижегородская обл., р-н Дальнеконстантиновский, рп Дальнее Константиново, д. 1А</t>
  </si>
  <si>
    <t>ГБУЗ НО "Богородская центральная районная больница"607602, Нижегородская область, г. Богородск, ул. М. Горького, д. 2а</t>
  </si>
  <si>
    <t>16.04.2020 не работоспособен</t>
  </si>
  <si>
    <t>ГБУЗ НО "Кстовская центральная районная больница" 607650, Нижегородская область, г. Кстово, ул. Талалушкина, д. 14</t>
  </si>
  <si>
    <t>ООО "Павловоэнерго"</t>
  </si>
  <si>
    <t>ГБУЗ НО "Павловская центральная районная больница" 606103 Г. Павлово ул. Кооперативная д. 1а</t>
  </si>
  <si>
    <t>ГБУЗ НО "Семеновская ЦРБ" 606650, Нижегородская область, г. Семенов, ул. Гагарина, д. 11</t>
  </si>
  <si>
    <t>ГБУЗ НО "Воскресенская ЦРБ" 606150, Нижегородская обл., п.г.т. Воскресенское , пер. Больничный, д. 6</t>
  </si>
  <si>
    <t>ГБУЗ НО "Краснобаковская ЦРБ" 607340, Нижегородская область, р.п. Красные Баки, ул. Чапаева, д. 25</t>
  </si>
  <si>
    <t>ГБУЗ НО "Варнавинская ЦРБ" Нижегородская область, п.г.т. Варнавино, ул Набережная, д. 1</t>
  </si>
  <si>
    <t>ГБУЗ НО "Уразовская центральная районная больница" 607530, Нижегородская область, Краснооктябрьский район, с. Уразовка, ул. Кооперативная, д. 31</t>
  </si>
  <si>
    <t>ГБУЗ НО" Княгининская центральная районная больница" 606340, Нижегородская область, Княгиниский р-он, г.Княгинино, пер.Володарского, 23</t>
  </si>
  <si>
    <t>ГБУЗ НО  "Гагинская Центральная районная больница" 607870, Нижегородская область,
с. Гагино, ул. Южная, д. 29</t>
  </si>
  <si>
    <t>ГБУЗ НО"Бутурлинская Центральная районная больница" 607440, Нижегородская область, р.п.Бутурлино, ул.Ленина д.40</t>
  </si>
  <si>
    <t>ГБУЗ НО " Сергачская Центральная районная больница" 607510, Нижегородская область, Сергачский район, г.Сергач, ул. Казакова, д. 11</t>
  </si>
  <si>
    <t>ГБУЗ НО "Пильнинская Центральная районная больница"" 607490, Нижегородская область, Пильнинский район, р.п. Пильна, ул. 40 лет Победы, д.1</t>
  </si>
  <si>
    <t>ГБУЗ НО "Сеченовская Центральная районная больница" 607580, Нижегородская обл.,
Сеченовский район, с.Сеченово,
ул.Больничная, дом 1</t>
  </si>
  <si>
    <t>ОАО "РЖД"( резерв АВР)</t>
  </si>
  <si>
    <t>ГБУЗ НО "Уренская ЦРБ" 606800, Нижегородская область, г. Урень, ул. Ленина, д. 61</t>
  </si>
  <si>
    <t>ГБУЗ НО "Тоншаевская центральная районная больница" 606950, Нижегородская область,
Тоншаевский район, р.п. Тоншаево, 
ул.Заречная, д.2</t>
  </si>
  <si>
    <t>ООО "НПЭК"</t>
  </si>
  <si>
    <t>ГБУЗНО «Ветлужская центральная районная больница им. доктора Гусева П.Ф.» Нижегородская обл., г. Ветлуга, ул. Ленина, д. 50</t>
  </si>
  <si>
    <t>ГБУЗ НО "Шахунская ЦРБ" 606910, Нижегородская область, г.Шахунья, ул.  Революционная, д.34-а</t>
  </si>
  <si>
    <t>ГБУЗ НО "Тонкинская ЦРБ " 606970, Нижегородская область, р.п. Тонкино, ул. Больничная д.1А</t>
  </si>
  <si>
    <t>ГБУЗ НО "Шарангская ЦРБ" 606840, Нижегородская область, Шарангский район, г. Шаранга, ул. Медицинская, д. 1</t>
  </si>
  <si>
    <t>ГБУЗ НО «Городская клиническая больница №3» (Нижегородский гериатрический центр) 603155, г. Нижний Новгород, ул. Верхне-Волжская набережная, д. 21,</t>
  </si>
  <si>
    <t>ГБУЗ НО "Городская клиническая больница № 5 Нижегородского района г. Нижнего Новгорода" 603005, г. Нижний Новгород, ул. Нестерова, д. 34</t>
  </si>
  <si>
    <t>ГБУЗ НО "Городская клиническая больница № 38 Нижегородского района г. Нижнего Новгорода" г. Нижний Новгород, ул. Чернышевского, д. 22</t>
  </si>
  <si>
    <t>ГБУЗ НО "Родильный дом № 4 Ленинского района г. Нижнего Новгорода" 603006, г. Нижний Новгород, ул. Октябрьской революции, д. 66в</t>
  </si>
  <si>
    <t>ГБУЗ НО "Городская клиническая больница № 10 Канавинского района г. Нижнего Новгорода" 603011, г. Нижний Новгород, ул. Чонгарская, д. 43</t>
  </si>
  <si>
    <t>ФГБОУ ВО "Приволжский исследовательский медицинский университет" Минздрава РФ 603005, г. Нижний Новгород, ул. Семашко, д.22</t>
  </si>
  <si>
    <t>ООО "ЭЛИС" ООО "ЗЕФС-ЭНЕРГО"</t>
  </si>
  <si>
    <t>ГБУЗ НО "Инфекционная клиническая больница №2" 603022 г. Н. Новгород, ул. Барминская, 8a   (8/1; 8а; 8/4)</t>
  </si>
  <si>
    <t xml:space="preserve">ООО "ЭСК" </t>
  </si>
  <si>
    <t>ГБУЗ НО "Инфекционная больница № 23 г. Нижнего Новгорода"603041, г. Нижний Новгород, пр. Ильича, д. 54</t>
  </si>
  <si>
    <t>ООО "ЗЕФС-ЭНЕРГО"</t>
  </si>
  <si>
    <t>ГБУЗ НО "Городская больница № 28 Московского района г. Нижнего Новгорода"603035, г. Нижний Новгород, ул. Чаадаева, д. 7</t>
  </si>
  <si>
    <t>ГБУЗ НО "Городская клиническая больница № 29 Приокского района г. Нижнего Новгорода"603137, г. Нижний Новгород, ул. Тропинина, д.13Б</t>
  </si>
  <si>
    <t>ООО "ЗЕФС-ЭНЕРГО" ООО"Специнвестпроект"</t>
  </si>
  <si>
    <t>ГБУЗ НО "Городская клиническая больница № 30 Московского района г. Нижнего Новгорода"603157, г. Нижний Новгород, ул. Березовская, д. 85А</t>
  </si>
  <si>
    <t>ФБУЗ "Приволжский окружной медицинский центр" ФМБА603032, г. Нижний Новгород, ул. Гончарова, д.1Д</t>
  </si>
  <si>
    <t>ГБУЗ НО "Ардатовская ЦРБ" 607130, Нижегородская область, р.п. Ардатов, ул. Спортивная, д.1</t>
  </si>
  <si>
    <t>ГБУЗ НО "Вачская ЦРБ" 606150, Нижегородская обл. р.п. Вача, ул. Больничная, д. 16</t>
  </si>
  <si>
    <t>15.04.2020 неисправен</t>
  </si>
  <si>
    <t>ГБУЗ НО "Вознесенская ЦРБ" 607340, Нижегородская область, Вознесенский район,
р.п. Вознесенкое, Больничный городок №1</t>
  </si>
  <si>
    <t>Медсанчасть АО "ВМЗ" 607060, Нижегородская обл., г. Выкса, ул.Кутузова, 38</t>
  </si>
  <si>
    <t>ГБУЗ НО "Кулебакская ЦРБ" Нижегородская область, Кулебаки, Степана Разина, 95</t>
  </si>
  <si>
    <t>ГБУЗ НО "Навашинская ЦРБ" 607100, Нижегородская область, г.Навашино, ул. Терёшкина, д.6</t>
  </si>
  <si>
    <t>ГБУЗ НО "Сосновская ЦРБ" 606170 Нижегородская обл., Сосновский р-н, р.п.Сосновское, ул.Профсоюзная, д.24</t>
  </si>
  <si>
    <t>ОАО "Саровская электросетевая компания"</t>
  </si>
  <si>
    <t>ФГБУЗ Клиническая больница №50607190 Нижегородская область, г.Саров, ул. Зернова, д. 72 Больничный городок</t>
  </si>
  <si>
    <t>Орелэнерго</t>
  </si>
  <si>
    <t>ДСОЛ "Ветерок", Орловская обл., Орловский р-н, д. Ивановское, ул. Центральная. Д.1Б</t>
  </si>
  <si>
    <t>АО "Орелоблэнерго"</t>
  </si>
  <si>
    <t>БУЗ ОО «Ливенская ЦРБ» г. Ливны, ул. Капитана Филлипова, д. 64а</t>
  </si>
  <si>
    <t>по графику</t>
  </si>
  <si>
    <t>БУЗ ОО «Мценская ЦРБ» г. Мценск, ул. 20 Июля, д. 2</t>
  </si>
  <si>
    <t>БУЗ ОО Больницы скорой медицинской помощи имени Н. А. Семашко г. Орел, ул. Матвеева, д. 9</t>
  </si>
  <si>
    <t>БУЗ Городская больница им. С.П. Боткина г. Орел, ул. Металлургов, д. 80</t>
  </si>
  <si>
    <t>БУЗ ОО «НКМЦ им. З.И. Круглой» г. Орел, ул. Октябрьская, д. 4</t>
  </si>
  <si>
    <t>БУЗ ОО «НКМЦ им. З.И. Круглой», Перинатальный центр г. Орел, ул. Генерала Жадова, д. 4</t>
  </si>
  <si>
    <t>Орловский областной центр по профилактике и борьбе со СПИД и инфекционными заболеваниями г. Орел, ул. Лескова, д. 31</t>
  </si>
  <si>
    <t>БУЗ ОО «Орловская областная клиническая больница» им. Мопра г. Орел, Бульвар Победы, д. 10 т</t>
  </si>
  <si>
    <t>БУЗ Орловской области «Орловский онкологический диспансер» г. Орел, Ипподромный переулок, д. 2</t>
  </si>
  <si>
    <t>Рязаньэнерго</t>
  </si>
  <si>
    <t>МУП РГРЭС</t>
  </si>
  <si>
    <t>ГБУ РО "Областная клиническая больница им. Н.А. Семашко",  г. Рязань, ул. Семашко, д. 3</t>
  </si>
  <si>
    <t>информация при обследовании 21.04.</t>
  </si>
  <si>
    <t>ГБУ РО "Городская клиническая больница № 11", г.Рязань, ул. Новоселов, д.26/17</t>
  </si>
  <si>
    <t>ГБУ РО "Городская клиническая больница № 10", г. Рязань, ул. Крупской, д. 26</t>
  </si>
  <si>
    <t>информация при обследовании 22.04.</t>
  </si>
  <si>
    <t>ГБУ РО "Городская клиническая больница № 10", г. Рязань, ул. Дзержинского, д. 11</t>
  </si>
  <si>
    <t>нформация при обследовании 22.04.2020</t>
  </si>
  <si>
    <t xml:space="preserve"> </t>
  </si>
  <si>
    <t>ГБУ РО "Городская клиническая больница скорой медицинской помощи", гю Рязань, ул. Гоголя, д. 62</t>
  </si>
  <si>
    <t>информация при обследовании 23.04.</t>
  </si>
  <si>
    <t>Смоленскэнерго</t>
  </si>
  <si>
    <t>ОГБУЗ «Клиническая больница №1»,  г. Смоленск, ул. Фрунзе, д. 40</t>
  </si>
  <si>
    <t>ОГБУЗ "Вяземская ЦРБ", Смоленская обл., г.Вязьма, ул. Комсомольская</t>
  </si>
  <si>
    <t>Тамбовэнерго</t>
  </si>
  <si>
    <t>ТОГБУЗ "Тамбовская ЦРБ"   Тамбовская область, Тамбовский район, с.П.Пригородное ул.Полевая, д.4</t>
  </si>
  <si>
    <t>АО "Тамбовская сетевая компания"</t>
  </si>
  <si>
    <t>ТОГБУЗ "Рассказовская ЦРБ-инфекционное отделение"  Тамбовская область, Рассказовский район, г. Рассказово ул.Куйбышева д. 186, стр.5</t>
  </si>
  <si>
    <t>АО "ОРЭС Тамбов"</t>
  </si>
  <si>
    <t xml:space="preserve">ОГБУЗ "Тамбовская инфекционная клиническая больница"  г. Тамбов ул. Бориса Васильева д. 1 "а"
</t>
  </si>
  <si>
    <t>Тверьэнерго</t>
  </si>
  <si>
    <t>МУП "Тверьгорэектро"</t>
  </si>
  <si>
    <t>ГБУЗ "Областная клиническая больница"</t>
  </si>
  <si>
    <t>ГБУЗ "Городская клининческая больница № 6"</t>
  </si>
  <si>
    <t>ГБУЗ "Детская областная клиническая больница"</t>
  </si>
  <si>
    <t>ГБУЗ "Калининская ЦРКБ"</t>
  </si>
  <si>
    <t xml:space="preserve"> ГБУЗ ТО "Конаковская ЦРБ"</t>
  </si>
  <si>
    <t>ООО "РСО"</t>
  </si>
  <si>
    <t xml:space="preserve">ГБУЗ "Зубцовская ЦРБ" </t>
  </si>
  <si>
    <t>ГБУЗ "Нелидовская ЦРБ"</t>
  </si>
  <si>
    <t>МУП "Городская электросеть"</t>
  </si>
  <si>
    <t>Медсанчасть № 141 ФМБА г.Удомля</t>
  </si>
  <si>
    <t xml:space="preserve">ГБУЗ "Городская клиническая больница N 1 имени В.В. Успенского" </t>
  </si>
  <si>
    <t>ГБУЗ "Родильный дом №2"</t>
  </si>
  <si>
    <t>ГБУЗ "Клиническая детская больница № 2"</t>
  </si>
  <si>
    <t>Тулэнерго</t>
  </si>
  <si>
    <t>ГУЗ Богородицкая ЦРБ Пушкинская 23 , ГУЗ Куркинское ЦРБ Больничный пер. 12А</t>
  </si>
  <si>
    <t>14.04.2020   15.04.2020</t>
  </si>
  <si>
    <t>ГУЗ Кимовская городская больница,г. Кимовск ул Больничная,2</t>
  </si>
  <si>
    <t xml:space="preserve">Киреевская ЦРБ г. Киреевск, ул. Ленина 44 </t>
  </si>
  <si>
    <t xml:space="preserve">ГУЗ ЕРБ имени А.И.Козлова г. Ефремов ул. Даччня 4 </t>
  </si>
  <si>
    <t>ГУЗ Ленинская ЦРБ с. Обидимо, ул. Ленина, д.6</t>
  </si>
  <si>
    <t>ТОТБ г. Тула,п. Петелино</t>
  </si>
  <si>
    <t>Алексинский р-н,д. Юдински п/л "Сигнал"</t>
  </si>
  <si>
    <t>г. Белев, ул. Мира 13, ТОЦ</t>
  </si>
  <si>
    <t>ГУЗ Венёвская ЦРБ, г. Венёв, ул. Международная д.7А</t>
  </si>
  <si>
    <t>ГУЗ ЕРБ им. А.И. Козлова.п.Волово, ул. Сентемова,д.1А</t>
  </si>
  <si>
    <t>ГУЗ ЕРБ им. А.И. Козлова .с. Архангельское, ул. Тихомирова, д.1</t>
  </si>
  <si>
    <t>ГУЗ Тёпло - Огарёвская ЦРБ, п. Теплое, ул. Строителей д.5</t>
  </si>
  <si>
    <t>ГУЗ Донская городская больница №1. г. Донской, ул. 30 лет Победы, 36</t>
  </si>
  <si>
    <t>ГУЗ Плавская ЦРБ,г. Плавск ул. Ульянова д.80</t>
  </si>
  <si>
    <t>Суворовская ЦРБ, г. Суворов, просп. Мира 49</t>
  </si>
  <si>
    <t>ГУЗ Советская гор. больница филиал №4, г. Советск, ул. Комсомольская, 19</t>
  </si>
  <si>
    <t>ГУЗ «Ясногорская районная больница», г. Ясногорск, ул. Черняховского, 6</t>
  </si>
  <si>
    <t>Удмуртэнерго</t>
  </si>
  <si>
    <t>Республиканская клиническая инфекционная больница МЗ УР, г. Ижевск,ул. Труда, 17</t>
  </si>
  <si>
    <t>Городская клиническая больница №7,г.Ижевск,ул. Воткинское шоссе, 81а</t>
  </si>
  <si>
    <t>Городская клиническая больница №2, г. Ижевск, ул. Пушкинская, 219</t>
  </si>
  <si>
    <t>Ярэнерго</t>
  </si>
  <si>
    <t>ГБУЗ ЯО «Ростовская ЦРБ». г. Ростов,  ул. Фрунзе, д. 31</t>
  </si>
  <si>
    <t>ГБУЗ ЯО "Ярославский областной клинический госпиталь ветеранов войн — Международный центр по проблемам пожилых людей "Здоровое долголетие". г. Ярославль ул. Угличская д.40</t>
  </si>
  <si>
    <t xml:space="preserve">ГБУЗ ЯО «Клиническая больница имени Н.А. Семашко». г. Ярославль,  ул. Гагарина, д. 12 </t>
  </si>
  <si>
    <t>ГБУЗ ЯО "Инфекционная клиническая больница". г. Ярославль пр. Октября д. 54</t>
  </si>
  <si>
    <t xml:space="preserve">ГУЗ ЯО Ярославская ЦРБ. Ярославский р-н, д. Карабиха, Больничный городок, д. 1а </t>
  </si>
  <si>
    <t xml:space="preserve">МУП Тутаевского МР "Горэлектросеть" </t>
  </si>
  <si>
    <t>ГБУЗ ЯО "Тутаевская ЦРБ". Ярославская область, г. Тутаев,  ул. Комсомольская, д.104</t>
  </si>
  <si>
    <t>ОАО "Рыбинская городская электросеть"</t>
  </si>
  <si>
    <t>ГБУЗ ЯО «Городская больница №2 им. Н.И. Пирогова», Ярославская область, г. Рыбинск, ул. Максима Горького, д. 52</t>
  </si>
  <si>
    <t>ГУЗ ЯО «Городская больница № 3», Ярославская область, г. Рыбинск, ул. Рокоссовского, д. 15</t>
  </si>
  <si>
    <t>Центр, Центр и Приволжье</t>
  </si>
  <si>
    <t>Московский регион</t>
  </si>
  <si>
    <t>Новая Москва</t>
  </si>
  <si>
    <t xml:space="preserve">
Многопрофильный медицинский центр «Новомосковский»
</t>
  </si>
  <si>
    <t xml:space="preserve">320  
1000   
720    
1200    
1800    
250    
193  </t>
  </si>
  <si>
    <t>запланирована  22.04.2020</t>
  </si>
  <si>
    <t>МУП "Троицкая электросеть"</t>
  </si>
  <si>
    <t xml:space="preserve">Федеральное государственное бюджетное учреждение здравоохранения Больница Российской академии наук (г. Троицк) </t>
  </si>
  <si>
    <r>
      <t>Городской медицинский Комплекс в д. Голохвастово</t>
    </r>
    <r>
      <rPr>
        <sz val="11"/>
        <rFont val="Arial Narrow"/>
        <family val="2"/>
        <charset val="204"/>
      </rPr>
      <t xml:space="preserve"> 
(В стадии  вода в эксплуатацию, после окончания строительства)</t>
    </r>
  </si>
  <si>
    <t>9х200
7х80</t>
  </si>
  <si>
    <t>МКС</t>
  </si>
  <si>
    <t>Государственное бюджетное учреждение здравоохранения города Москвы «Инфекционная клиническая больница №1 Департамента здравоохранения города Москвы» (ГБУЗ «ИКБ №1 ДЗМ»)</t>
  </si>
  <si>
    <t>Государственное бюджетное учреждение здравоохранения города Москвы «Инфекционная клиническая больница №2 Департамента здравоохранения города Москвы» (ГБУЗ «ИКБ №2 ДЗМ»)</t>
  </si>
  <si>
    <t>ПАО "МОЭСК"</t>
  </si>
  <si>
    <t>Государственное бюджетное учреждение здравоохранения города Москвы «Челюстно-лицевой госпиталь для ветеранов войн Департамента здравоохранения города Москвы»</t>
  </si>
  <si>
    <t>Государственное бюджетное учреждение здравоохранения города Москвы «Детская городская клиническая больница имени З.А. Башляевой Департамента здравоохранения города Москвы»
(ГБУЗ «ДГКБ им. З.А. Башляевой ДЗМ»)</t>
  </si>
  <si>
    <t>1000
800</t>
  </si>
  <si>
    <t>Государственное бюджетное учреждение здравоохранения города Москвы «Научно-исследовательский институт скорой помощи им. Н.В.Склифосовского Департамента здравоохранения города Москвы» (ГБУЗ «НИИ СП им. Н.В. Склифосовского ДЗМ»)</t>
  </si>
  <si>
    <t>Государственное бюджетное учреждение здравоохранения города Москвы
Городская клиничеcкая больница №67 имени Л.А. Ворохобова Департамента здравоохранения города Москв</t>
  </si>
  <si>
    <t>Государственное бюджетное учреждение здравоохранения города Москвы
Городская клиничеcкая больница №67 имени Л.А. Ворохобова
Департамента здравоохранения города Москв</t>
  </si>
  <si>
    <t>Городская клиническая больница №15 им. О. М. Филатова Департамента здравоохранения города Москвы</t>
  </si>
  <si>
    <t>6 000 
500</t>
  </si>
  <si>
    <t xml:space="preserve">12.12.2019 
08.04.2020           </t>
  </si>
  <si>
    <t xml:space="preserve">МКС </t>
  </si>
  <si>
    <t>Государственное бюджетное учреждение здравоохранения города Москвы «Морозовская детская городская клиническая больница Департамента здравоохранения города Москвы» (ГБУЗ «Морозовская ДГКБ ДЗМ»)</t>
  </si>
  <si>
    <t xml:space="preserve">2 х 30
 1 х 60
2 х 800   </t>
  </si>
  <si>
    <t>13.03.2020.</t>
  </si>
  <si>
    <t>1 х 1000</t>
  </si>
  <si>
    <t>Государственное бюджетное учреждение здравоохранения города Москвы «Детская инфекционная клиническая больница №6 Департамента здравоохранения  г.Москвы»  (ГБУЗ «ДИКБ №6» ДЗМ)</t>
  </si>
  <si>
    <t>нет</t>
  </si>
  <si>
    <t>Государственное бюджетное учреждение здравоохранения города Москвы «Городская клиническая больница №52 Департамента здравоохранения города Москвы»</t>
  </si>
  <si>
    <t>Государственное бюджетное учреждение здравоохранения города Москвы «Госпиталь для ветеранов войн № 3 Департамента здравоохранения города Москвы»</t>
  </si>
  <si>
    <t>ОЭК</t>
  </si>
  <si>
    <t xml:space="preserve">Федеральное государственное бюджетное учреждение "Национальный медико-хирургический Центр имени Н.И.Пирогова" Министерства здравоохранения Российской Федерации </t>
  </si>
  <si>
    <t>АО Группа компаний «Медси»</t>
  </si>
  <si>
    <t>Государственное бюджетное учреждение здравоохранения города Москвы «Городская клиническая больница имени С. С. Юдина Департамента здравоохранения города Москвы»</t>
  </si>
  <si>
    <t xml:space="preserve">5 х 40
3 х 60
1 х 80 </t>
  </si>
  <si>
    <t>Государственное бюджетное учреждение здравоохранения города Москвы «Городская клиническая больница имени Е. О. Мухина Департамента здравоохранения города Москвы»</t>
  </si>
  <si>
    <t>Государственное бюджетное учреждение здравоохранения города Москвы «Городская клиническая больница имени В. П. Демихова Департамента здравоохранения города Москвы»</t>
  </si>
  <si>
    <t>1 х 100
2 х 120</t>
  </si>
  <si>
    <t>13.03.2020г.</t>
  </si>
  <si>
    <t>Государственное бюджетное учреждение здравоохранения города Москвы «Городская клиническая больница имени Д. Д. Плетнёва Департамента здравоохранения города Москвы»</t>
  </si>
  <si>
    <t xml:space="preserve">Федеральное государственное бюджетное учреждение "Национальный медицинский исследовательский центр кардиологии" Министерства здравоохранения Российской Федерации </t>
  </si>
  <si>
    <t xml:space="preserve">Федеральное государственное автономное учреждение "Национальный медицинский исследовательский центр "Лечебнореабилитационный центр" Министерства здравоохранения Российской Федерации </t>
  </si>
  <si>
    <t xml:space="preserve">Федеральное государственное автономное учреждение "Национальный медицинский исследовательский центр здоровья детей" Министерства здравоохранения Российской Федерации </t>
  </si>
  <si>
    <t xml:space="preserve">Федеральное государственное бюджетное учреждение "Национальный медицинский исследовательский центр акушерства, гинекологии  и перинатологии имени академика В.И.Кулакова" Министерства здравоохранения Российской Федерации </t>
  </si>
  <si>
    <t>2х600</t>
  </si>
  <si>
    <t xml:space="preserve">Федеральное государственное бюджетное учреждение "Национальный медицинский исследовательский центр колопроктологии  имени А.Н.Рыжих" Министерства здравоохранения Российской Федерации </t>
  </si>
  <si>
    <t xml:space="preserve">Федеральное государственное бюджетное учреждение "Национальный медицинский исследовательский центр оториноларингологии Федерального медико-биологического агентства" </t>
  </si>
  <si>
    <t xml:space="preserve">Федеральное государственное бюджетное учреждение "Федеральный научно-клинический центр специализированных видов медицинской помощи и медицинских технологий Федерального медико-биологического агентства" </t>
  </si>
  <si>
    <t xml:space="preserve">Федеральное государственное бюджетное учреждение "Государственный научный центр Российской Федерации - Федеральный медицинский биофизический центр имени А.И.Бурназяна"  </t>
  </si>
  <si>
    <t xml:space="preserve">Частное учреждение здравоохранения "Клиническая больница "РЖД-Медицина" имени Н.А.Семашко"  </t>
  </si>
  <si>
    <t xml:space="preserve">Частное учреждение здравоохранения "Центральная клиническая больница "РЖД-Медицина" </t>
  </si>
  <si>
    <t>1 х 500
2 х 120</t>
  </si>
  <si>
    <t xml:space="preserve">Федеральное государственное бюджетное учреждение "Национальный медицинский исследовательский центр сердечно-сосудистой хирургии имени А.Н.Бакулева" Министерства здравоохранения Российской Федерации </t>
  </si>
  <si>
    <t>2 х 200</t>
  </si>
  <si>
    <t>12.03.2020.</t>
  </si>
  <si>
    <t xml:space="preserve">Федеральное государственное бюджетное учреждение "Национальный медицинский исследовательский центр радиологии" Министерства здравоохранения Российской Федерации - Научно-исследовательский институт урологии и интервенционной радиологии  им. Н.А.Лопаткина </t>
  </si>
  <si>
    <t xml:space="preserve">Федеральное государственное бюджетное учреждение "Национальный медицинский исследовательский центр травматологии и ортопедии имени Н.Н.Приорова" Министерства здравоохранения Российской Федерации  </t>
  </si>
  <si>
    <t xml:space="preserve">Федеральное государственное бюджетное учреждение "Национальный медицинский исследовательский центр хирургии имени А.В.Вишневского" Министерства здравоохранения Российской Федерации </t>
  </si>
  <si>
    <t>11.03.2020.</t>
  </si>
  <si>
    <t xml:space="preserve">Федеральное государственное бюджетное учреждение "Федеральный центр мозга и нейротехнологий" Министерства здравоохранения Российской Федерации  </t>
  </si>
  <si>
    <t xml:space="preserve">Федеральное государственное бюджетное учреждение здравоохранения "Центральная клиническая больница Российской академии наук" </t>
  </si>
  <si>
    <t>Московский регион/ОЭК</t>
  </si>
  <si>
    <t xml:space="preserve">Федеральное государственное бюджетное учреждение "Национальный медицинский исследовательский центр стоматологии и челюстно-лицевой хирургии" Министерства здравоохранения Российской Федерации </t>
  </si>
  <si>
    <t xml:space="preserve">Федеральное государственное бюджетное учреждение "Национальный медицинский исследовательский центр терапии и профилактической медицины" Министерства здравоохранения Российской Федерации  </t>
  </si>
  <si>
    <t xml:space="preserve">Федеральное государственное бюджетное учреждение "Национальный медицинский исследовательский центр эндокринологии" Министерства здравоохранения Российской Федерации </t>
  </si>
  <si>
    <t>ГБУЗ МО Московский областной научно­исследовательский клинический институт имени М. Ф. Владимирского</t>
  </si>
  <si>
    <t>2 х 150</t>
  </si>
  <si>
    <t>Государственное бюджетное учреждение здравоохранения города Москвы "Детская городская клиническая больница № 9 им. Г.Н. Сперанского Департамента здравоохранения города Москвы"</t>
  </si>
  <si>
    <t xml:space="preserve">Государственное бюджетное учреждение здравоохранения Научно-практический психоневрологический центр имени З.П. Соловьева Департамента здравоохранения города Москвы
</t>
  </si>
  <si>
    <t>Государственное бюджетное учреждение здравоохранения города Москвы «Городская клиническая больница №31 Департамента здравоохранения города Москвы»</t>
  </si>
  <si>
    <t>0/1</t>
  </si>
  <si>
    <t>ЮЭС</t>
  </si>
  <si>
    <t>АО "Мособлэнерго"</t>
  </si>
  <si>
    <t>Домодедовская ЦГБ, участковая больница с Растуново</t>
  </si>
  <si>
    <t>21.04.20г.</t>
  </si>
  <si>
    <t>Государственное бюджетное учреждение Московской области Жуковская городская клиническая больница</t>
  </si>
  <si>
    <t>ГБУЗ МО "Бронницкая городская больница"</t>
  </si>
  <si>
    <t>ГБУЗ МО Серебряно-прудская ЦРБ</t>
  </si>
  <si>
    <t xml:space="preserve">Московский регион </t>
  </si>
  <si>
    <t>Государственное бюджетное учреждение здравоохранения Московской области "Подольская клиническая больница"</t>
  </si>
  <si>
    <t>300
560</t>
  </si>
  <si>
    <t>14.04.20г.</t>
  </si>
  <si>
    <t>ЗЭС</t>
  </si>
  <si>
    <t>Хирургический корпус ГБУЗ МО "Одинцовская ЦРБ"</t>
  </si>
  <si>
    <t>ООО "Хавен" ПМЦ</t>
  </si>
  <si>
    <t xml:space="preserve">Клинический Госпиталь «Лапино» </t>
  </si>
  <si>
    <t>ООО Трест Гидромонтаж</t>
  </si>
  <si>
    <t>ГБУЗ МО "Наро-Фоминская областная больница"</t>
  </si>
  <si>
    <t>ГАУЗ МО "Клинический центр восстановительной медицины и реабилитации"</t>
  </si>
  <si>
    <t>Многофункциональный медицинский центр на базе быстровозводимых конструкций в г. Одинцово МО</t>
  </si>
  <si>
    <t>СЭС</t>
  </si>
  <si>
    <t>ГБУЗ МО "Талдомская ЦРБ"</t>
  </si>
  <si>
    <t xml:space="preserve">Федеральное государственное бюджетное учреждение "Федеральный клинический центр высоких медицинских технологий Федерального медико-биологического агентства" </t>
  </si>
  <si>
    <t>200
 180</t>
  </si>
  <si>
    <t>Химкинская центральная клиническая больница</t>
  </si>
  <si>
    <t>80
 400</t>
  </si>
  <si>
    <t>ГАУЗ МО Клинская городская больница</t>
  </si>
  <si>
    <t>2*80
2*30</t>
  </si>
  <si>
    <t>Солнечногорская центральная районная больница</t>
  </si>
  <si>
    <t>120
60</t>
  </si>
  <si>
    <t>ВЭС</t>
  </si>
  <si>
    <t>АО "Богородская электросеть"</t>
  </si>
  <si>
    <t>ГБУЗ МО "Ногинская ЦРБ</t>
  </si>
  <si>
    <t>60
100</t>
  </si>
  <si>
    <t>16.04.20</t>
  </si>
  <si>
    <t>ГБУЗ МО «Коломенская центральная районная больница», инфекционное отделение</t>
  </si>
  <si>
    <t>ГБУЗ МО «Егорьевская центральная районная больница»</t>
  </si>
  <si>
    <t>2х10</t>
  </si>
  <si>
    <t>февраль-апрель</t>
  </si>
  <si>
    <t>Северо-Запад</t>
  </si>
  <si>
    <t>Архангельский</t>
  </si>
  <si>
    <t>ГБУЗ АО «Архангельская областная клиническая больница»</t>
  </si>
  <si>
    <t>ГБУЗ АО «Северодвинская городская клиническая больница №2 скорой медицинской помощи»</t>
  </si>
  <si>
    <t>ГБУЗ АО «Северодвинская городская детская клиническая больница»</t>
  </si>
  <si>
    <t>ГБУЗ АО «Вельская центральная районная больница»</t>
  </si>
  <si>
    <t>ГБУЗ АО «Котласская центральная городская больница»</t>
  </si>
  <si>
    <t>"ГОРЭЛЕКТРОСЕТЬ" МО "НЯНДОМСКОЕ"</t>
  </si>
  <si>
    <t>ГБУЗ АО «Няндомская центральная районная больница»</t>
  </si>
  <si>
    <t>ГБУЗ АО «Плесецкая центральная районная больница»</t>
  </si>
  <si>
    <t>Вологодский</t>
  </si>
  <si>
    <t>АО "ВОЭК"</t>
  </si>
  <si>
    <t>БУЗ ВО «Вологодская городская клиническая больница № 1»</t>
  </si>
  <si>
    <t>МУП Электросеть 
г.Череповца</t>
  </si>
  <si>
    <t>БУЗ ВО «Череповецкая городская больница»</t>
  </si>
  <si>
    <t xml:space="preserve">250; 
400 </t>
  </si>
  <si>
    <t xml:space="preserve">
Карельский
(информация о медучреждениях получена из неофициальных источников, для подтверждения информаци направлен запрос в Штаб РК)</t>
  </si>
  <si>
    <t>АО "ОРЭС-Петрозаводск"</t>
  </si>
  <si>
    <t>Республиканская инфекционная больница</t>
  </si>
  <si>
    <t>Госпиталь для ветеранов войн</t>
  </si>
  <si>
    <t>Гинекологический стационар родильный дом им. К.А. Гуткина</t>
  </si>
  <si>
    <t>АО "Прионежская сетевая компания"</t>
  </si>
  <si>
    <t>Питкярантская ЦРБ Инфекционное отделение</t>
  </si>
  <si>
    <t>Сегежская ЦРБ
Инфекционное отделение</t>
  </si>
  <si>
    <t xml:space="preserve">Мурманский </t>
  </si>
  <si>
    <t xml:space="preserve">АО "МОЭСК" </t>
  </si>
  <si>
    <t>ГОБУЗ "Оленегорская центральная городская больница"</t>
  </si>
  <si>
    <t>_</t>
  </si>
  <si>
    <t>ГОБУЗ "Мурманская областная детская клиническая больница</t>
  </si>
  <si>
    <t xml:space="preserve">ГОБУЗ «Мурманская областная клиническая больница имени П.А. Баяндина» </t>
  </si>
  <si>
    <t>ГОБУЗ «Кольская центральная районная больница»</t>
  </si>
  <si>
    <t>МУП «Апатитская электросетевая</t>
  </si>
  <si>
    <t>ГОБУЗ
«Апатитско-Кировская центральная 
городская больница»</t>
  </si>
  <si>
    <t>ОАО "Мончегорские электрические сети"</t>
  </si>
  <si>
    <t>ГОАУЗ "Мончегорская центральная районная больница"</t>
  </si>
  <si>
    <t>Мобильный госпиталь МЧС</t>
  </si>
  <si>
    <t>Горсеть Снежногорск</t>
  </si>
  <si>
    <t>ФГБУЗ ЦМСЧ № 120 ФМБА России</t>
  </si>
  <si>
    <t xml:space="preserve">Горсеть ЗАТО Островной,                                               </t>
  </si>
  <si>
    <t>Горсеть Заозерск</t>
  </si>
  <si>
    <t xml:space="preserve">Оборон энерго (Полярный),  </t>
  </si>
  <si>
    <t xml:space="preserve">Горсеть Гаджиево </t>
  </si>
  <si>
    <t>Атомэнергосбыт</t>
  </si>
  <si>
    <t>ФГБУЗ МСЧ № 118 ФМБА России</t>
  </si>
  <si>
    <t>В республике Коми</t>
  </si>
  <si>
    <t>МБУ Воркутинская больница скорой медицинской помощи</t>
  </si>
  <si>
    <t>Безхоз</t>
  </si>
  <si>
    <t>ГБУЗ РК "Интинская ЦГБ"</t>
  </si>
  <si>
    <t>ГБУЗ РК "Печорская ЦРБ</t>
  </si>
  <si>
    <t>ГБУЗ РК "Усинская ЦРБ"</t>
  </si>
  <si>
    <t>ГБУЗ РК Ухтинская городская больница №1</t>
  </si>
  <si>
    <t>Коми Республиканская  больница</t>
  </si>
  <si>
    <t>ГБУЗ РК Эжвинкая больница</t>
  </si>
  <si>
    <t>ГБУЗ РК Краснозатонская больница</t>
  </si>
  <si>
    <t>Новгородский</t>
  </si>
  <si>
    <t>АО "Новгородоблэлектро"</t>
  </si>
  <si>
    <t>1. ГОБУЗ «Новгородская областная инфекционная больница»</t>
  </si>
  <si>
    <t>2. ГОБУЗ «Центральная городская клиническая больница»</t>
  </si>
  <si>
    <t>3. ГОБУЗ «Первая городская клиническая больница»</t>
  </si>
  <si>
    <t>Псковский</t>
  </si>
  <si>
    <t>ГБУЗ «Псковская городская больница», инфекционный корпус</t>
  </si>
  <si>
    <t>ГБУЗ «Псковская городская больница», главный корпус</t>
  </si>
  <si>
    <t>ГБУЗ "Детский санаторий Гороховое озеро" обсерватор</t>
  </si>
  <si>
    <t>Филиал "Усвятский" ГБУЗ "Невельская межрайонная больница" обсерватор</t>
  </si>
  <si>
    <t>ГБУЗ "Псковская межрайонная больница"</t>
  </si>
  <si>
    <t>ГБУЗ "Великолукская межрайонная больница"</t>
  </si>
  <si>
    <t>ГБУЗ "Псковский перинатальный центр"</t>
  </si>
  <si>
    <t>Ленэнерго</t>
  </si>
  <si>
    <t>Кабельная сеть</t>
  </si>
  <si>
    <t>СПбГБУЗ "Клиническая инфекционная больница им. С.П. Боткина"</t>
  </si>
  <si>
    <t>800, 400</t>
  </si>
  <si>
    <t>СПб ГБУЗ "Детская городская клиническая больница №5 им. Н.Ф. Филатова"</t>
  </si>
  <si>
    <t>СПб ГБУЗ "Городская больница Св. Великомученика Георгия"</t>
  </si>
  <si>
    <t>СПб ГБУЗ "Городская многопрофильная больница №2"</t>
  </si>
  <si>
    <t>СПб ГБУЗ "Госпиталь для ветеранов войн"</t>
  </si>
  <si>
    <t>Курортэнерго</t>
  </si>
  <si>
    <t>СПб ГБУЗ Городская больница № 40</t>
  </si>
  <si>
    <t>СПб ГБУЗ "Детская городская больница Святой Ольги"</t>
  </si>
  <si>
    <t>СПб ГБУЗ "Городская Мариинская больница"</t>
  </si>
  <si>
    <t>630, 600, 2х135</t>
  </si>
  <si>
    <t>СПб ГБУЗ "Городская больница № 20"</t>
  </si>
  <si>
    <t>СПб ГБУЗ "Городской гериатрический медико-социальный центр"</t>
  </si>
  <si>
    <t xml:space="preserve"> 440, 120 (ИБП)</t>
  </si>
  <si>
    <t>СПб ГБУЗ "Введенская больница"</t>
  </si>
  <si>
    <t>СПб ГБУЗ "Городская Покровская больница"</t>
  </si>
  <si>
    <t>800, 650</t>
  </si>
  <si>
    <t>февраль</t>
  </si>
  <si>
    <t xml:space="preserve">СПб ГБУЗ "Александровская больница" </t>
  </si>
  <si>
    <t>СПб ГБУЗ "Родильный дом № 16"</t>
  </si>
  <si>
    <t>ФГБОУ ВО СЗГМУ им.И.И.Мечникова Минздрава России</t>
  </si>
  <si>
    <t>НУЗ "Дорожная клиническая больница ОАО "РЖД"</t>
  </si>
  <si>
    <t>ФГБОУ ВО "Санкт-Петербургский государственный педиатрический медицинский университет" Минздрава России</t>
  </si>
  <si>
    <t>550, 450, 64</t>
  </si>
  <si>
    <t>Южные ЭС</t>
  </si>
  <si>
    <t>СПб ГБУЗ "Николаевская больница"</t>
  </si>
  <si>
    <t>ЦЭК</t>
  </si>
  <si>
    <t>СПб ГБУЗ "Городская больница № 38 им. Н.А.Семашко"</t>
  </si>
  <si>
    <t>СПб ГБУЗ "Городская больница № 15"</t>
  </si>
  <si>
    <t>СПб ГБУЗ "Городской клинический онкологический диспансер"</t>
  </si>
  <si>
    <t>Санкт-Петербургские ВС</t>
  </si>
  <si>
    <t>Росэнерго</t>
  </si>
  <si>
    <t>ФГБУ "НМИЦ им. В.А. Алмазова" Минздрава России</t>
  </si>
  <si>
    <t>3х1000</t>
  </si>
  <si>
    <t>Клиника ФГБОУ ВО ПСПбГМУ им. И.П.Павлова" Минздрава России ФГБУ</t>
  </si>
  <si>
    <t>40,100, 2х60, 500, 45, 80</t>
  </si>
  <si>
    <t>21.04.2020                                      22.04.2020</t>
  </si>
  <si>
    <t>ФГБУ "Всеросийский центр экстренной и радиационной медицины им. А.М. Никифорова" МЧС России</t>
  </si>
  <si>
    <t>СПб ГБУЗ "Городская клиническая больница №31"</t>
  </si>
  <si>
    <t>500, 550</t>
  </si>
  <si>
    <t>ГБУЗ ЛО ЛОКБ</t>
  </si>
  <si>
    <t>200, 120 (ИБП)</t>
  </si>
  <si>
    <t>Ломоносовская межрайонная больница им. И.Н. Юдченко</t>
  </si>
  <si>
    <t>Гатчинские ЭС</t>
  </si>
  <si>
    <t>ЛОЭСК</t>
  </si>
  <si>
    <t>ГБУЗ ЛО "Тосненская клиническая межрайонная больница"</t>
  </si>
  <si>
    <t>Тихвинские ЭС</t>
  </si>
  <si>
    <t>ГБУЗ ЛО «Бокситогорская МБ»</t>
  </si>
  <si>
    <t>Кингисеппские ЭС</t>
  </si>
  <si>
    <t>ГБУЗ ЛО «Кингисеппская МБ»</t>
  </si>
  <si>
    <t>60, 160</t>
  </si>
  <si>
    <t>Выборгские ЭС</t>
  </si>
  <si>
    <t>ГБУЗ ЛО "Приозерская межрайонная больница"</t>
  </si>
  <si>
    <t>ГБУЗ ЛО "Сиверская райнная больница"</t>
  </si>
  <si>
    <t>ВПЭС</t>
  </si>
  <si>
    <t>ГБУЗ ЛО "Всеволожская КМБ"</t>
  </si>
  <si>
    <t>ГБУЗ ЛО «Киришская КМБ»</t>
  </si>
  <si>
    <t>ГБУЗ ЛО "Рощинская МБ"</t>
  </si>
  <si>
    <t>ГБУЗ ЛО "Тихвинская межрайонная больница имени . А.Ф.Калмыкова"</t>
  </si>
  <si>
    <t>Новоладожские ЭС</t>
  </si>
  <si>
    <t>ГБУЗ ЛО "Волховская межрайонная больница"</t>
  </si>
  <si>
    <t>Янтарь</t>
  </si>
  <si>
    <t>Городские ЭС</t>
  </si>
  <si>
    <t>ГБУЗ "Инфекционная больница Калининградской области"</t>
  </si>
  <si>
    <t>169
7</t>
  </si>
  <si>
    <t>март-апрель</t>
  </si>
  <si>
    <t>ГБУЗ "Городская клиническая больница скорой медицинской помощи"</t>
  </si>
  <si>
    <t>ГБУЗ "Центральная городская клиническая больница"</t>
  </si>
  <si>
    <t>ГБУЗ "Областная клиническая больница Калининградской области"</t>
  </si>
  <si>
    <t>150
250
380</t>
  </si>
  <si>
    <t>ГБУЗ "Детская областная больница Калининградской области"</t>
  </si>
  <si>
    <t>48
90
300</t>
  </si>
  <si>
    <t>Восточные ЭС</t>
  </si>
  <si>
    <t>ГБУЗ КО "Гусевская центральная районная больница"</t>
  </si>
  <si>
    <t>Итого на 20 апреля 2020 г.</t>
  </si>
  <si>
    <t>Итого на 17 апреля 2020 г.</t>
  </si>
  <si>
    <t>Итого на 16 апреля 2020 г.</t>
  </si>
  <si>
    <t>Итого на 15 апреля 2020 г.</t>
  </si>
  <si>
    <t>Итого на 14 апреля 2020 г.</t>
  </si>
  <si>
    <t>Информация о медицинских учреждениях, оборудованных аппаратами искусственной вентиляции легких (АИВЛ), осуществляющих прием пациентов с COVID19</t>
  </si>
  <si>
    <t xml:space="preserve"> по состоянию на</t>
  </si>
  <si>
    <t>Наименование
медучреждения/ 
ДЗО Россети/филиал ДЗО</t>
  </si>
  <si>
    <t>Количество  медучреждений, оборудованных РИСЭ, шт.</t>
  </si>
  <si>
    <t>Количество  медучреждений, не оборудованных РИСЭ,шт.</t>
  </si>
  <si>
    <t>РИСЭ, установленные  ДЗО, шт.</t>
  </si>
  <si>
    <t>Иные установл. РИСЭ, шт.</t>
  </si>
  <si>
    <t>Кол-во, шт.</t>
  </si>
  <si>
    <t>Мощность, кВт</t>
  </si>
  <si>
    <t>Московский Регион</t>
  </si>
  <si>
    <t>март</t>
  </si>
  <si>
    <t>№</t>
  </si>
  <si>
    <t>Филиал</t>
  </si>
  <si>
    <t>Свод по медицинским учреждениям с аппаратами ИВЛ по лечению людей зараженных COVID-19</t>
  </si>
  <si>
    <t>Количество койкомест в действующих медицинских учреждениях</t>
  </si>
  <si>
    <t>Количество  медучреждений, не оборудованных РИСЭ***, шт.</t>
  </si>
  <si>
    <t>Количество  медучреждений запитанных от сетей</t>
  </si>
  <si>
    <t>Количество проведенных тренировок</t>
  </si>
  <si>
    <t>Действующие*</t>
  </si>
  <si>
    <t>Переоборудуемые</t>
  </si>
  <si>
    <t>Строящиеся (не введены)</t>
  </si>
  <si>
    <t>Всего</t>
  </si>
  <si>
    <t>Запитанны от Россети Сибирь</t>
  </si>
  <si>
    <t>Россети Сибирь</t>
  </si>
  <si>
    <t>Алтайэнерго</t>
  </si>
  <si>
    <t>Бурятэнерго</t>
  </si>
  <si>
    <t>ГАЭС</t>
  </si>
  <si>
    <t>Красноярскэнерго</t>
  </si>
  <si>
    <t>Кузбассэнерго-РЭС</t>
  </si>
  <si>
    <t>1 (0%) – ЗАО «Электросеть»</t>
  </si>
  <si>
    <t>Омскэнерго</t>
  </si>
  <si>
    <t>Тываэнерго</t>
  </si>
  <si>
    <t>Хакасэнерго</t>
  </si>
  <si>
    <t>Читаэнерго</t>
  </si>
  <si>
    <t>Итого</t>
  </si>
  <si>
    <t>Наименование ДЗО</t>
  </si>
  <si>
    <t>Количество медучреждений с АИВЛ (лечат COVID), шт.</t>
  </si>
  <si>
    <t>РИСЭ, установленные  ДЗО**, шт.</t>
  </si>
  <si>
    <t>Запитаны от ДЗО</t>
  </si>
  <si>
    <t>Запитаны от иных ТСО</t>
  </si>
  <si>
    <t>Оборудованы РИСЭ</t>
  </si>
  <si>
    <t>Не оборудованы РИСЭ</t>
  </si>
  <si>
    <t>Медицинских учреждений, оборудованных РИСЭ</t>
  </si>
  <si>
    <t>Общее количество РИСЭ / суммарной мощностью</t>
  </si>
  <si>
    <t>в том числе:</t>
  </si>
  <si>
    <t>– собственных РИСЭ медицинских учреждений</t>
  </si>
  <si>
    <t>– РИСЭ сторонних организаций (Абаканские ЭС, ООО "КЭнК", АО "Кемеровская горэлектросеть", АО "СК Алтайкрайэнерго", МУП "Горэлектросеть", АО «Полюс Красноярск», АО "Теплоэнерго", МО ГП Селенгинское МУП "ЖКХ Селенга", АО «Оборонэнерго»)</t>
  </si>
  <si>
    <t>– РИСЭ, установленные Россети Сибирь***</t>
  </si>
  <si>
    <t>Медицинских учреждений, не имеющих РИСЭ**</t>
  </si>
  <si>
    <t>* В ПАО "Россети " учитываются только действующие медучреждения для лечения COVID-19, не учитываются строящиеся и переоборудуемые медучреждения (вкладка «действующие»).</t>
  </si>
  <si>
    <r>
      <rPr>
        <b/>
        <i/>
        <sz val="12"/>
        <color theme="1"/>
        <rFont val="Times New Roman"/>
        <family val="1"/>
        <charset val="204"/>
      </rPr>
      <t xml:space="preserve">** В 10 медицинских учреждениях установлено </t>
    </r>
    <r>
      <rPr>
        <b/>
        <i/>
        <sz val="12"/>
        <rFont val="Times New Roman"/>
        <family val="1"/>
        <charset val="204"/>
      </rPr>
      <t xml:space="preserve">10 </t>
    </r>
    <r>
      <rPr>
        <b/>
        <i/>
        <sz val="12"/>
        <color theme="1"/>
        <rFont val="Times New Roman"/>
        <family val="1"/>
        <charset val="204"/>
      </rPr>
      <t>РИСЭ Россети Сибирь, общей мощностью 1,79 МВт.</t>
    </r>
    <r>
      <rPr>
        <i/>
        <sz val="12"/>
        <color theme="1"/>
        <rFont val="Times New Roman"/>
        <family val="1"/>
        <charset val="204"/>
      </rPr>
      <t xml:space="preserve">
</t>
    </r>
    <r>
      <rPr>
        <b/>
        <i/>
        <sz val="12"/>
        <color theme="1"/>
        <rFont val="Times New Roman"/>
        <family val="1"/>
        <charset val="204"/>
      </rPr>
      <t>В филиале "Красноярскэнерго":</t>
    </r>
    <r>
      <rPr>
        <i/>
        <sz val="12"/>
        <color theme="1"/>
        <rFont val="Times New Roman"/>
        <family val="1"/>
        <charset val="204"/>
      </rPr>
      <t xml:space="preserve">
РИСЭ мощностью 200 кВт установлен в КГБУЗ "Сосновоборская районная больница";
РИСЭ мощностью 200 кВт установлен в ФГБУ "Сибирский клинический центр Федерального медикобиологического агенства" (Инфекционный корпус);
</t>
    </r>
    <r>
      <rPr>
        <b/>
        <i/>
        <sz val="12"/>
        <color theme="1"/>
        <rFont val="Times New Roman"/>
        <family val="1"/>
        <charset val="204"/>
      </rPr>
      <t>В филиале "Кузбассэнерго-РЭС":</t>
    </r>
    <r>
      <rPr>
        <i/>
        <sz val="12"/>
        <color theme="1"/>
        <rFont val="Times New Roman"/>
        <family val="1"/>
        <charset val="204"/>
      </rPr>
      <t xml:space="preserve">
РИСЭ мощность 315 кВт установлен в «Инфекционном корпусе Новокузнецкой городской клинической больницы №29».
</t>
    </r>
    <r>
      <rPr>
        <b/>
        <i/>
        <sz val="12"/>
        <color theme="1"/>
        <rFont val="Times New Roman"/>
        <family val="1"/>
        <charset val="204"/>
      </rPr>
      <t>АО "Тываэнерго":</t>
    </r>
    <r>
      <rPr>
        <i/>
        <sz val="12"/>
        <color theme="1"/>
        <rFont val="Times New Roman"/>
        <family val="1"/>
        <charset val="204"/>
      </rPr>
      <t xml:space="preserve">
РИСЭ мощностью 100 кВт установлен в ГБУЗ РТ «Инфекционная больница» г. Кызыл
</t>
    </r>
    <r>
      <rPr>
        <b/>
        <i/>
        <sz val="12"/>
        <color theme="1"/>
        <rFont val="Times New Roman"/>
        <family val="1"/>
        <charset val="204"/>
      </rPr>
      <t>В филиале "Читаэнерго":</t>
    </r>
    <r>
      <rPr>
        <i/>
        <sz val="12"/>
        <color theme="1"/>
        <rFont val="Times New Roman"/>
        <family val="1"/>
        <charset val="204"/>
      </rPr>
      <t xml:space="preserve">
РИСЭ мощностью 200 кВт установлен в ГУЗ Краевая  клиническая инфекционная больница, г.Чита;
</t>
    </r>
    <r>
      <rPr>
        <b/>
        <i/>
        <sz val="12"/>
        <color theme="1"/>
        <rFont val="Times New Roman"/>
        <family val="1"/>
        <charset val="204"/>
      </rPr>
      <t>В филиале "Омскэнерго":</t>
    </r>
    <r>
      <rPr>
        <i/>
        <sz val="12"/>
        <color theme="1"/>
        <rFont val="Times New Roman"/>
        <family val="1"/>
        <charset val="204"/>
      </rPr>
      <t xml:space="preserve">
РИСЭ мощностью 50 кВт установлен в БУЗОО "Тарская центральная районная больница", г. Тара;
РИСЭ мощностью 100 кВт установлен в БУЗОО "Исилькульская центральная районная больница", г. Исилькуль;
</t>
    </r>
    <r>
      <rPr>
        <i/>
        <sz val="12"/>
        <rFont val="Times New Roman"/>
        <family val="1"/>
        <charset val="204"/>
      </rPr>
      <t>РИСЭ мощностью 200 кВт установлен в БУЗОО «ОКБ», г. Омск</t>
    </r>
    <r>
      <rPr>
        <i/>
        <sz val="12"/>
        <color theme="1"/>
        <rFont val="Times New Roman"/>
        <family val="1"/>
        <charset val="204"/>
      </rPr>
      <t xml:space="preserve">
РИСЭ мощностью 200 кВ</t>
    </r>
    <r>
      <rPr>
        <i/>
        <sz val="12"/>
        <rFont val="Times New Roman"/>
        <family val="1"/>
        <charset val="204"/>
      </rPr>
      <t>т + 6,5</t>
    </r>
    <r>
      <rPr>
        <i/>
        <sz val="12"/>
        <color theme="1"/>
        <rFont val="Times New Roman"/>
        <family val="1"/>
        <charset val="204"/>
      </rPr>
      <t xml:space="preserve"> кВт установлены в БУЗОО "Калачинская центральная районная больница"
</t>
    </r>
    <r>
      <rPr>
        <b/>
        <i/>
        <sz val="12"/>
        <color theme="1"/>
        <rFont val="Times New Roman"/>
        <family val="1"/>
        <charset val="204"/>
      </rPr>
      <t>В филиале "Хакасэнерго":</t>
    </r>
    <r>
      <rPr>
        <i/>
        <sz val="12"/>
        <color theme="1"/>
        <rFont val="Times New Roman"/>
        <family val="1"/>
        <charset val="204"/>
      </rPr>
      <t xml:space="preserve">
РИСЭ мощностью 64 кВт установлен в ГБУЗ РХ "Усть-Абаканская районная больница", республика Хакасия</t>
    </r>
  </si>
  <si>
    <t>Также на территории присутствия Россети Сибирь строится 1 медучреждения для лечения COVID-19, по всем выполняются работы по технологическому присоединению (вкладка  «Строящиеся»).
1. В Кемеровской область строится Междуреченская городская многопрофильная новая больница;</t>
  </si>
  <si>
    <t>Наименование ППЭ</t>
  </si>
  <si>
    <t>Почтовый адрес (город, ул, дом)</t>
  </si>
  <si>
    <t>Наименвание РЭС</t>
  </si>
  <si>
    <t>Лицо, ответственное за электроснабжение ППЭ  от филиала</t>
  </si>
  <si>
    <t>Лицо, ответственное за запуск РИСЭ  от  образовательного учреждения</t>
  </si>
  <si>
    <t>Наличие подключенного РИСЭ</t>
  </si>
  <si>
    <t>ƩP, кВт</t>
  </si>
  <si>
    <t>Запас топлива, л.</t>
  </si>
  <si>
    <t>ФИО</t>
  </si>
  <si>
    <t>Должность</t>
  </si>
  <si>
    <t xml:space="preserve">Телефон </t>
  </si>
  <si>
    <t>МБОУ «Бичурская СОШ  №2»</t>
  </si>
  <si>
    <t>Бичурский РЭС</t>
  </si>
  <si>
    <t>да</t>
  </si>
  <si>
    <t>Арефьев Николай Леонидович</t>
  </si>
  <si>
    <t>Заместитель начальника-главный инженер Бичурского РЭС</t>
  </si>
  <si>
    <t>МБОУ «Гусиноозерская гимназия»</t>
  </si>
  <si>
    <t>671160, Республика Бурятия, Селенгинский район, г. Гусиноозерск, ул. Колхозная, 2а</t>
  </si>
  <si>
    <t>Гусиноозерский РЭС</t>
  </si>
  <si>
    <t>Свиридов Максим Владимирович</t>
  </si>
  <si>
    <t>Заместитель начальника-главный инженер Гусиноозерского РЭС</t>
  </si>
  <si>
    <t>МБОУ «СОШ №4»</t>
  </si>
  <si>
    <t>671160, Республика Бурятия, Селенгинский район, г. Гусиноозерск, ул. Ключевская, 14А</t>
  </si>
  <si>
    <t>МАОУ «Петропавловская СОШ №1»</t>
  </si>
  <si>
    <t>671920, Республика Бурятия, Джидинский район, с. Петропавловка, ул. Свердлова, д.39 а</t>
  </si>
  <si>
    <t>Джидинский  РЭС</t>
  </si>
  <si>
    <t>Тугаринов Владислав Владимирович</t>
  </si>
  <si>
    <t>Заместитель начальника-главный инженер Джидинского РЭС</t>
  </si>
  <si>
    <t>МБОУ  «Гэгэтуйская СОШ»</t>
  </si>
  <si>
    <t>671912, Республика Бурятия, Джидинский район, с. Гэгэтуй, ул. Ленина, д.60</t>
  </si>
  <si>
    <t>МАОУ «Баянгольская СОШ»</t>
  </si>
  <si>
    <t>Закаменский РЭС</t>
  </si>
  <si>
    <t>Гармаев Чой-Данзан Болотович</t>
  </si>
  <si>
    <t>Заместитель начальника-главный инженер Закаменского РЭС</t>
  </si>
  <si>
    <t>МАОУ «Михайловская СОШ»</t>
  </si>
  <si>
    <t>МАОУ «Санагинская СОШ»</t>
  </si>
  <si>
    <t>МАОУ  СОШ №1»</t>
  </si>
  <si>
    <t>МБОУ «Кяхтинская СОШ №2»</t>
  </si>
  <si>
    <t>Кяхтинский РЭС</t>
  </si>
  <si>
    <t>Зиннатуллин Александр Радикович</t>
  </si>
  <si>
    <t>Заместитель начальника-главный инженер Кяхтинского РЭС</t>
  </si>
  <si>
    <t>МБОУ «Мухоршибирская СОШ №1»</t>
  </si>
  <si>
    <t>Мухоршибирский РЭС</t>
  </si>
  <si>
    <t>Варфоломеев Алексей Сергеевич</t>
  </si>
  <si>
    <t>Заместитель начальника-главный инженер Мухоршибирского РЭС</t>
  </si>
  <si>
    <t>МБОУ  «Никольская СОШ»</t>
  </si>
  <si>
    <t>МБОУ «Уринская СОШ»</t>
  </si>
  <si>
    <t>Баргузинский РЭС</t>
  </si>
  <si>
    <t>10 кВт</t>
  </si>
  <si>
    <t>Наумов Сергей Павлович</t>
  </si>
  <si>
    <t>Начальник РЭС</t>
  </si>
  <si>
    <t>МАОУ  «Кабанская СОШ»</t>
  </si>
  <si>
    <t>Кабанский РЭС</t>
  </si>
  <si>
    <t>12кВт</t>
  </si>
  <si>
    <t>Фролов Алексей Петрович</t>
  </si>
  <si>
    <t>Заместитель начальника-главный инженер Кабанского РЭС</t>
  </si>
  <si>
    <t>МАОУ  «Мысовская СОШ №56»</t>
  </si>
  <si>
    <t>6кВт</t>
  </si>
  <si>
    <t>МАОУ  «Селенгинская гимназия»</t>
  </si>
  <si>
    <t>7,5кВт</t>
  </si>
  <si>
    <t>МБОУ  «Курумканская СОШ №1»</t>
  </si>
  <si>
    <t>671640, Республика Бурятия, Курумканский район, с. Курумкан, ул. Балдакова, 7</t>
  </si>
  <si>
    <t>Курумканский РЭС</t>
  </si>
  <si>
    <t>Чирков Евгений Александрович</t>
  </si>
  <si>
    <t>Заместитель начальника-главный инженер Курумканского РЭС</t>
  </si>
  <si>
    <t>МОУ «Турунтаевская СОШ №1»</t>
  </si>
  <si>
    <t>671260,  Республика Бурятия, Прибайкальский район, село Турунтаево, ул. 50 лет Октября, дом 9</t>
  </si>
  <si>
    <t>Прибайкальский РЭС</t>
  </si>
  <si>
    <t>Цыденов Жаргал Дабаевич</t>
  </si>
  <si>
    <t>Заместитель начальника-главный инженер Прибайкальского РЭС</t>
  </si>
  <si>
    <t>МОУ «Ильинская СОШ»</t>
  </si>
  <si>
    <t>671280, Республика Бурятия, Прибайкальский район, село Ильинка, ул. Октябрьская, дом 172-а</t>
  </si>
  <si>
    <t>МБОУ «Гимназия №5»</t>
  </si>
  <si>
    <t>671700, г. Северобайкальск, проспект 60 лет СССР, д.12</t>
  </si>
  <si>
    <t>Северобайкальский РЭС</t>
  </si>
  <si>
    <t xml:space="preserve">да </t>
  </si>
  <si>
    <t>Крисанов Максим Владимирович</t>
  </si>
  <si>
    <t>Заместитель начальника-главный инженер Северобайкальского РЭС</t>
  </si>
  <si>
    <t>МБОУ «Нижнеангарская СОШ №1»</t>
  </si>
  <si>
    <t>671710, Республика Бурятия, Северо-Байкальский район, п. Нижнеангарск, пер.Школьный,3</t>
  </si>
  <si>
    <t>МБОУ «СОШ №36» п.Новый Уоян</t>
  </si>
  <si>
    <t>671732, Республика Бурятия, Северо - Байкальский район, п. Новый Уоян, ул.70 лет Октября,33</t>
  </si>
  <si>
    <t>МБОУ «Таксимовская СОШ №3»</t>
  </si>
  <si>
    <t>Таксимовский 
РЭС</t>
  </si>
  <si>
    <t>Эрдынеев Владислав Олегович</t>
  </si>
  <si>
    <t>Заместитель начальника-главный инженер Таксимовского РЭС</t>
  </si>
  <si>
    <t>МАОУ «Орликская СОШ»</t>
  </si>
  <si>
    <t>Тункинский РЭС</t>
  </si>
  <si>
    <t>Пунцыков Жаргал Санжеевич</t>
  </si>
  <si>
    <t>Заместитель начальника-главный инженер Тункинского РЭС</t>
  </si>
  <si>
    <t>МБОУ «Кыренская СОШ»</t>
  </si>
  <si>
    <t>МБОУ «Тункинская СОШ»</t>
  </si>
  <si>
    <t>МБОУ «Сосново-Озерская СОШ №2»</t>
  </si>
  <si>
    <t>671430,  Республика Бурятия, Еравнинский  район, с. Сосново - Озерское, ул. Первомайская, дом 102</t>
  </si>
  <si>
    <t>Еравнинский РЭС</t>
  </si>
  <si>
    <t>Бадмаев Бадра Баирович</t>
  </si>
  <si>
    <t>Заместитель начальника-главный инженер Еравнинского РЭС</t>
  </si>
  <si>
    <t>МБОУ «Багдаринская СОШ»</t>
  </si>
  <si>
    <t>671510, Республика Бурятия,  Баунтовский эвенкийский район, с. Багдарин, ул. Ленина, 103А</t>
  </si>
  <si>
    <t>Будаев Амгалан Жигжитдоржиевич</t>
  </si>
  <si>
    <t>МБОУ  «Онохойская СОШ №1»</t>
  </si>
  <si>
    <t>671300, Республика Бурятия, Заиграевский район, п.г.т. Онохой, ул. Пионерская, д.8</t>
  </si>
  <si>
    <t>Заиграевский  РЭС</t>
  </si>
  <si>
    <t>6,5 кВт</t>
  </si>
  <si>
    <t>Соболев Андрей Сергеевич</t>
  </si>
  <si>
    <t>Заместитель начальника-главный инженер Заиграевского РЭС</t>
  </si>
  <si>
    <t>МБОУ  «Заиграевская СОШ»</t>
  </si>
  <si>
    <t>671310, Республика Бурятия, Заиграевский район, п. Заиграево, ул. Октябрьская, д.3</t>
  </si>
  <si>
    <t>МАОУ «Новоильинский агротехнический лицей"</t>
  </si>
  <si>
    <t>671332, Республика Бурятия, Заиграевский район, с. Новоильинск, ул. Цыренова, д.31</t>
  </si>
  <si>
    <t>МАОУ «Иволгинская СОШ»</t>
  </si>
  <si>
    <t>671050, Республика Бурятия, Иволгинский район, с. Иволгинск, ул. Ленина, д.40</t>
  </si>
  <si>
    <t>Иволгинский РЭС</t>
  </si>
  <si>
    <t>Доржиев Михаил Юрьевич</t>
  </si>
  <si>
    <t>Зам.начальника-гл.инженер Иволгинского РЭС</t>
  </si>
  <si>
    <t>МАОУ «Гильбиринская СОШ»</t>
  </si>
  <si>
    <t>671053, Республика Бурятия, Иволгинский район, с. Кокорино, ул. Молодежная, д.38</t>
  </si>
  <si>
    <t>МОУ СОШ Поселья</t>
  </si>
  <si>
    <t>670018, Республика Бурятия, с. Поселье, школьный переулок, здание № 2</t>
  </si>
  <si>
    <t>МБОУ "Кижингинская СОШ"</t>
  </si>
  <si>
    <t xml:space="preserve">671450, Республика Бурятия,  Кижингинский район, с. Кижинга ул. Коммунистическая, 3 </t>
  </si>
  <si>
    <t>Кижингинский РЭС</t>
  </si>
  <si>
    <t>Шойдоков Бато Баторович</t>
  </si>
  <si>
    <t>Зам.начальника-гл.инженер Кижингинского РЭС</t>
  </si>
  <si>
    <t>МБОУ «Тарбагатайская СОШ»</t>
  </si>
  <si>
    <t xml:space="preserve">671110, Республика Бурятия, Тарбагатайский район, с. Солонцы, ул. Бабушкина, д.37а, </t>
  </si>
  <si>
    <t>Тарбагатайский РЭС</t>
  </si>
  <si>
    <t>Кушнарев Андрей Михайлович</t>
  </si>
  <si>
    <t>Зам.начальника-гл.инженер Тарбагатайского РЭС</t>
  </si>
  <si>
    <t>МБОУ «Хоринская СОШ №1»</t>
  </si>
  <si>
    <t>671410, Республика Бурятия, Хоринский район, с. Хоринск, ул. Октябрьская, 11</t>
  </si>
  <si>
    <t>Хоринский РЭС</t>
  </si>
  <si>
    <t>Тышкенов Роман Ксенофонтович</t>
  </si>
  <si>
    <t>Зам.начальника-гл.инженер Хоринского РЭС</t>
  </si>
  <si>
    <t>МБОУ «Удинская СОШ»</t>
  </si>
  <si>
    <t>671420, Республика Бурятия,  Хоринский район, с.Удинск, ул. Ленина, 97</t>
  </si>
  <si>
    <t>МАОУ «Гимназия №14»</t>
  </si>
  <si>
    <t>Железнодорожный РЭС</t>
  </si>
  <si>
    <t>Батожапов Жаргал Булатович</t>
  </si>
  <si>
    <t>главный инженер Железнодорожного РЭС ПО ГЭС</t>
  </si>
  <si>
    <t>МАОУ «СОШ №26»</t>
  </si>
  <si>
    <t>МАОУ «СОШ №27»</t>
  </si>
  <si>
    <t>МАОУ «СОШ №42»</t>
  </si>
  <si>
    <t>МАОУ «СОШ №65»</t>
  </si>
  <si>
    <t>МАОУ «СОШ №25»</t>
  </si>
  <si>
    <t>Октябрьский РЭС</t>
  </si>
  <si>
    <t xml:space="preserve">Будаев Жаргал Николаевич </t>
  </si>
  <si>
    <t>главный инженер Октябрьского РЭС ПО ГЭС</t>
  </si>
  <si>
    <t>МАОУ «СОШ №49»</t>
  </si>
  <si>
    <t>МАОУ «СОШ №18»</t>
  </si>
  <si>
    <t>МАОУ «СОШ №17»</t>
  </si>
  <si>
    <t>МАОУ «Физико - математическая школа №56»</t>
  </si>
  <si>
    <t>МАОУ «СОШ №35»</t>
  </si>
  <si>
    <t>МАОУ «СОШ №1»</t>
  </si>
  <si>
    <t>Советский РЭС</t>
  </si>
  <si>
    <t xml:space="preserve">Чимитдоржиев Тумэн Цыбанович </t>
  </si>
  <si>
    <t>главный инженер Советского РЭС ПО ГЭС</t>
  </si>
  <si>
    <t>МАОУ «Лингвистическая гимназия №3»</t>
  </si>
  <si>
    <t>МАОУ «Гимназия №33»</t>
  </si>
  <si>
    <t>МАОУ «СОШ № 44»</t>
  </si>
  <si>
    <t>ГБПОУ «Бурятский колледж технологий и лесопользования»</t>
  </si>
  <si>
    <t>670000, Республика Бурятия,г.Улан-Удэ, проспект Победы,20</t>
  </si>
  <si>
    <t>ГАПОУ РБ «Республиканский многоуровневый колледж»</t>
  </si>
  <si>
    <t xml:space="preserve">670002, Республика Бурятия, г. Улан-Удэ, ул. Гвардейская, д. 1а </t>
  </si>
  <si>
    <t>МБОУ «ВСОШ №2 при ИТУ»</t>
  </si>
  <si>
    <t>671160, Республика Бурятия, Селенгинский район, г. Гусиноозерск, ул. ИК-1</t>
  </si>
  <si>
    <t>Филиал МБОУ «Цолгинская СОШ» при ЛИУ</t>
  </si>
  <si>
    <t>671343, Республика Бурятия, Мухоршибирский район, улус Балта, ул. Балтинская</t>
  </si>
  <si>
    <t xml:space="preserve">МАОУ «СОШ № 60» социальной адаптации детей – инвалидов </t>
  </si>
  <si>
    <t>670000, Республика Бурятия, г. Улан-Удэ, ул. Смолина,51</t>
  </si>
  <si>
    <t>МБОУ «ВСОШ №14» здание № 1</t>
  </si>
  <si>
    <t>670013, Республика Бурятия, г. Улан-Удэ, ул. Бограда, д. 34а</t>
  </si>
  <si>
    <t>МБОУ «ВСОШ №14» здание № 2</t>
  </si>
  <si>
    <t>670013, Республика Бурятия, г. Улан-Удэ,4 км Спиртзаводского тракта</t>
  </si>
  <si>
    <t>МБОУ «ВСОШ №14»</t>
  </si>
  <si>
    <t>670000, Республика Бурятия, г. Улан-Удэ, ул. Пристанская, д. 4б</t>
  </si>
  <si>
    <t>670000, Республика Бурятия, г. Улан-Удэ, ул. Пристанская, д. 4а</t>
  </si>
  <si>
    <t>Действующие мед. уреждения</t>
  </si>
  <si>
    <t>Всего под АЧР заведены мед. учреждений</t>
  </si>
  <si>
    <t>АЧР 1</t>
  </si>
  <si>
    <t>АЧР-2</t>
  </si>
  <si>
    <t>Примечание</t>
  </si>
  <si>
    <t>количество мед. учреждений</t>
  </si>
  <si>
    <t>объем, МВт</t>
  </si>
  <si>
    <t>спецочередь 1 об., 2,76 МВт</t>
  </si>
  <si>
    <t>АЧР выведена по заявке (6,4 МВт)</t>
  </si>
  <si>
    <t>Объем заведенный под АЧР, МВт</t>
  </si>
  <si>
    <t>Общий объем АЧР, МВт</t>
  </si>
  <si>
    <t>Процентное отношение</t>
  </si>
  <si>
    <t>выведено по заявке</t>
  </si>
  <si>
    <t>Перелыгин Георгий Давыдович</t>
  </si>
  <si>
    <t>электрик</t>
  </si>
  <si>
    <t>Пежемский Виктор Петрович</t>
  </si>
  <si>
    <t>рабочий КОРЗ</t>
  </si>
  <si>
    <t>Очиров Владислав Бимбаевич</t>
  </si>
  <si>
    <t>рабочий по комплексному обслуживанию и ремонту здания</t>
  </si>
  <si>
    <t>Цыбиков Александр Сурунович</t>
  </si>
  <si>
    <t>зам.директора по АХЧ</t>
  </si>
  <si>
    <t xml:space="preserve">Аюшеева Нелли Цырендоржиевна </t>
  </si>
  <si>
    <t>зам.директора по КБ</t>
  </si>
  <si>
    <t>Бодеев Алдар Владимирович</t>
  </si>
  <si>
    <t>организатор вне аудитории</t>
  </si>
  <si>
    <t>89503894594</t>
  </si>
  <si>
    <t>Цыдыпов Баир Мункожапович</t>
  </si>
  <si>
    <t>директор</t>
  </si>
  <si>
    <t>Мархаев Санжа Анатольевич</t>
  </si>
  <si>
    <t>технический специалист</t>
  </si>
  <si>
    <t>Маланов Игорь Александрович</t>
  </si>
  <si>
    <t>Доржиев Цыден Найданович</t>
  </si>
  <si>
    <t>зам.директора по АХЧ, 05 ставки электрика</t>
  </si>
  <si>
    <t>Фёдоров Андрей Васильевич</t>
  </si>
  <si>
    <t>Учитель информатики/технический специалист</t>
  </si>
  <si>
    <t>Варфоломеева  Любовь Федоровна</t>
  </si>
  <si>
    <t>учитель математики/руководитель ППЭ</t>
  </si>
  <si>
    <t>Мазур Василий Валерьевич</t>
  </si>
  <si>
    <t>Заведующий хозяйством</t>
  </si>
  <si>
    <t>Петров Валентин Андреевич</t>
  </si>
  <si>
    <t>Стрекаловский Сергей Николаевич</t>
  </si>
  <si>
    <t>рабочий по обслуживанию здания</t>
  </si>
  <si>
    <t>Овсянников Александр Гаврилович</t>
  </si>
  <si>
    <t>Цыбиков Сергей Цыден-Дамбаевич</t>
  </si>
  <si>
    <t>заместитель по АХЧ МБОУ "Курумканская СОШ №1"</t>
  </si>
  <si>
    <t>Аносов Георгий Алексеевич</t>
  </si>
  <si>
    <t>учитель физики и технологии</t>
  </si>
  <si>
    <t>Перчик Сергей Романович</t>
  </si>
  <si>
    <t>учитель физики и информатики</t>
  </si>
  <si>
    <t>Шумская Евгения Геннадьевна Нижегородцев Андрей Александрович</t>
  </si>
  <si>
    <t>директор                                     электрик</t>
  </si>
  <si>
    <t>89148362196                       89516309653</t>
  </si>
  <si>
    <t>Федоров Владимир Анатольевич/Козлов Игорь Сергеевич</t>
  </si>
  <si>
    <t>Технический специалист ППЭ 160/Электрик</t>
  </si>
  <si>
    <t>89244548554/89149870382</t>
  </si>
  <si>
    <t xml:space="preserve">Сарычев Алексей Алексеевич/Симагин Николай Владимирович </t>
  </si>
  <si>
    <t>Учитель ОБЗР/Электрик</t>
  </si>
  <si>
    <t>89246514946/89243945205</t>
  </si>
  <si>
    <t xml:space="preserve">Глушков
Олег 
Владимирович
</t>
  </si>
  <si>
    <t xml:space="preserve">Электромонтер по обслуживанию электрооборудования, 
имеет 4 группу по электробезопасности до 1000 Вт
</t>
  </si>
  <si>
    <t>8-924-652-6027</t>
  </si>
  <si>
    <t>Шарастепанова Жаргалма Фёдоровна</t>
  </si>
  <si>
    <t xml:space="preserve"> руководитель ППЭ</t>
  </si>
  <si>
    <t>Гыргешкинов Чингис Николаевич</t>
  </si>
  <si>
    <t>Зам.директора по АХЧ</t>
  </si>
  <si>
    <t>Гришков Анатолий Васильевич</t>
  </si>
  <si>
    <t>Завхоз</t>
  </si>
  <si>
    <t>Золотухин Георгий Павлович</t>
  </si>
  <si>
    <t>сторож-электрик</t>
  </si>
  <si>
    <t>Зайцев Сергей Анатольевич</t>
  </si>
  <si>
    <t>рабочий школы</t>
  </si>
  <si>
    <t>Бурков       Евгений Александрович</t>
  </si>
  <si>
    <t>учитель физкультуры</t>
  </si>
  <si>
    <t>Мильгунов Алексей Сергеевич</t>
  </si>
  <si>
    <t>учительОБЗР и физкультуры</t>
  </si>
  <si>
    <t>Матвеев Владимир Анатольевич</t>
  </si>
  <si>
    <t>Учитель технологии</t>
  </si>
  <si>
    <t>Дементьев Станислав Викторович</t>
  </si>
  <si>
    <t>Золтуева Зоригма Цынденовна</t>
  </si>
  <si>
    <t>Ширапов Баир Кимович</t>
  </si>
  <si>
    <t>Хандуев Юрий Цыденжапович</t>
  </si>
  <si>
    <t>заместитель директора по административно-хозяйственной части</t>
  </si>
  <si>
    <t>Борисов Денис Федорович</t>
  </si>
  <si>
    <t>Беликов Николай Валерьевич</t>
  </si>
  <si>
    <t xml:space="preserve">заместитель директора по АХЧ </t>
  </si>
  <si>
    <t>Доржиев Руслан Гомбоевич</t>
  </si>
  <si>
    <t>Рабочий по обслуживанию зданий и сооружений</t>
  </si>
  <si>
    <t>Балдуев Владимир Сергеевич</t>
  </si>
  <si>
    <t>Зам.директра по АХЧ</t>
  </si>
  <si>
    <t>Молчанов Василий Максимович</t>
  </si>
  <si>
    <t>Заместитель директора по АХЧ</t>
  </si>
  <si>
    <t>Гусев Евгений Сергеевич</t>
  </si>
  <si>
    <t>заместитель директора по АХЧ</t>
  </si>
  <si>
    <t>Кондаков Евгений Викторович</t>
  </si>
  <si>
    <t>Ситников Руслан валерьевич</t>
  </si>
  <si>
    <t>Рабочий по обслуживанию здания</t>
  </si>
  <si>
    <t>89243560800; 89245550844</t>
  </si>
  <si>
    <t>Бугдаев Виктор Валерьевич</t>
  </si>
  <si>
    <t>Емельянова Юлия Геннадьевна</t>
  </si>
  <si>
    <t>замдиректора по АХЧ</t>
  </si>
  <si>
    <t>Макаров Сергей Викторович</t>
  </si>
  <si>
    <t>системный администратор</t>
  </si>
  <si>
    <t>Самданов Бабасан Пурбаевич</t>
  </si>
  <si>
    <t>рабочий по обслуживанию здания (электрик)</t>
  </si>
  <si>
    <t xml:space="preserve">Юндунов Батор Юндунович </t>
  </si>
  <si>
    <t>Орлов Дмитрий Геннадьевич</t>
  </si>
  <si>
    <t>Максимов Андрей Павлович</t>
  </si>
  <si>
    <t>22-23-13, 89021606417</t>
  </si>
  <si>
    <t>Рычков Иван Владимирович</t>
  </si>
  <si>
    <t>Хорошунов Владимир Васильевич</t>
  </si>
  <si>
    <t>Учитель технологии (Организатор вне аудитории)</t>
  </si>
  <si>
    <t>Веслополов Андрей Анатольевич</t>
  </si>
  <si>
    <t>Рабочий по комплексному обслуживанию и ремонту зданий</t>
  </si>
  <si>
    <t>Намдаков Владимир Дугарович</t>
  </si>
  <si>
    <t>руководитель АХЧ</t>
  </si>
  <si>
    <t>8(902)1666004</t>
  </si>
  <si>
    <t>Цыбиков Арсалан Цыденешеевич</t>
  </si>
  <si>
    <t>заместитель директора по комплексной безопасности</t>
  </si>
  <si>
    <t>671360, Республика Бурятия, Бичурский район, с. Бичура, ул. Ленина , д. 155</t>
  </si>
  <si>
    <t xml:space="preserve">671945, Республика Бурятия, Закаменский район,  с.Баянгол,  ул. Набережная, 29 </t>
  </si>
  <si>
    <t xml:space="preserve">671941, Республика Бурятия,  Закаменский район,  с. Михайловка,   ул. Школьная, 26 </t>
  </si>
  <si>
    <t xml:space="preserve">671932, Республика Бурятия,  Закаменский район,  с. Санага,   ул. Советская, 11 </t>
  </si>
  <si>
    <t>671950, Республика Бурятия,  Закаменский район, г. Закаменск, ул. Ленина,6</t>
  </si>
  <si>
    <t>671840, Республика Бурятия, г. Кяхта, ул. Каландарашвили,  д. 1</t>
  </si>
  <si>
    <t>671340, Республика Бурятия, Мухоршибирский район, с. Мухоршибирь, ул. Пришкольная, 7.</t>
  </si>
  <si>
    <t>671352, Республика Бурятия, Мухоршибирский район, с. Никольск, ул. Ленина, 14 а.</t>
  </si>
  <si>
    <t>671610, Республика Бурятия, Баргузинский район, с. Уро,пер.Школьный ,2</t>
  </si>
  <si>
    <t>671200, Республика Бурятия, Кабанский район, с. Кабанск, ул. 8 Марта, 1</t>
  </si>
  <si>
    <t>671130, Республика Бурятия, Кабанский район, г. Бабушкин, ул. III Интернационала, 35</t>
  </si>
  <si>
    <t>671247, Республика Бурятия, Кабанский район,  п. Селенгинск,  мкр. Березовый, 56</t>
  </si>
  <si>
    <t>671561, Республика Бурятия, Муйский район, п.г.т. Таксимо, ул. Советская, д. 9</t>
  </si>
  <si>
    <t>671030,  Республика Бурятия, Окинский район, с. Орлик, ул. Обручева.д.2а</t>
  </si>
  <si>
    <t>671010, Республика Бурятия, Тункинский район, с. Кырен, ул. Ленина, 65</t>
  </si>
  <si>
    <t>671021, Республика Бурятия, Тункинский район, с. Тунка, ул. Львова, 6</t>
  </si>
  <si>
    <t>670034, Республика Бурятия, г. Улан-Удэ, ул. Чертенкова, д. 3</t>
  </si>
  <si>
    <t>670024, Республика Бурятия, г. Улан-Удэ, ул. Революции 1905года, д. 100</t>
  </si>
  <si>
    <t>670050, Республика Бурятия, г. Улан-Удэ, ул. Туполева, д. 14 а</t>
  </si>
  <si>
    <t>670002, Республика Бурятия, г. Улан-Удэ, ул. Комсомольская, д. 3</t>
  </si>
  <si>
    <t>670013, Республика Бурятия,  г. Улан-Удэ, ул. Гагарина, д. 26а</t>
  </si>
  <si>
    <t>670031, Республика Бурятия, г. Улан-Удэ, ул. Цыбикова, д. 2</t>
  </si>
  <si>
    <t>670042, Республика Бурятия, г. Улан-Удэ, просп. Строителей, д. 16</t>
  </si>
  <si>
    <t>670042, Республика Бурятия, г. Улан-Удэ, ул. Тобольская, д. 53</t>
  </si>
  <si>
    <t>670013, Республика Бурятия, г. Улан-Удэ, ул. Ключевская, д. 50а</t>
  </si>
  <si>
    <t>670033, Республика Бурятия,  г. Улан-Удэ, ул. Краснофлотская, д. 46</t>
  </si>
  <si>
    <t>670031, Республика Бурятия, г. Улан-Удэ, ул. Бабушкина, д. 31</t>
  </si>
  <si>
    <t>670000, Республика Бурятия, г. Улан-Удэ, ул. Куйбышева, стр. 40</t>
  </si>
  <si>
    <t>670000, Республика Бурятия,  г.Улан-Удэ, ул. ул. Советская, стр. 43</t>
  </si>
  <si>
    <t>670000, Республика Бурятия, г. Улан-Удэ, ул. Партизанская, д. 30</t>
  </si>
  <si>
    <t>670023, Республика Бурятия, г. Улан-Удэ, ул. Толстихина, д. 2Б</t>
  </si>
  <si>
    <r>
      <t xml:space="preserve">Информация о </t>
    </r>
    <r>
      <rPr>
        <b/>
        <sz val="12"/>
        <rFont val="Times New Roman"/>
        <family val="1"/>
        <charset val="204"/>
      </rPr>
      <t>РИСЭ</t>
    </r>
  </si>
  <si>
    <t>Приложение</t>
  </si>
  <si>
    <t>к приказу Минобрнауки РБ</t>
  </si>
  <si>
    <t>от "10" апреля 2025 № 512</t>
  </si>
  <si>
    <t>Список ответственных лиц за электроснабжение в ППЭ от фидилала ПАО " Россети Сибирь"- "Бурятэнерго"  и образовательных орагнизаций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</si>
</sst>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р_._-;\-* #,##0.00\ _р_._-;_-* &quot;-&quot;??\ _р_._-;_-@_-"/>
    <numFmt numFmtId="165" formatCode="dd/mm/yy;@"/>
    <numFmt numFmtId="166" formatCode="[$-F800]dddd\,\ mmmm\ dd\,\ yyyy"/>
    <numFmt numFmtId="167" formatCode="[$-419]mmmm\ yyyy;@"/>
    <numFmt numFmtId="168" formatCode="0.0"/>
  </numFmts>
  <fonts count="3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5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</font>
    <font>
      <sz val="11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11"/>
      <color indexed="2"/>
      <name val="Calibri"/>
      <family val="2"/>
      <charset val="204"/>
      <scheme val="minor"/>
    </font>
    <font>
      <sz val="11"/>
      <name val="Arial Narrow"/>
      <family val="2"/>
      <charset val="204"/>
    </font>
    <font>
      <sz val="11"/>
      <color indexed="2"/>
      <name val="Arial Narrow"/>
      <family val="2"/>
      <charset val="204"/>
    </font>
    <font>
      <sz val="11"/>
      <color rgb="FF212121"/>
      <name val="Arial Narrow"/>
      <family val="2"/>
      <charset val="204"/>
    </font>
    <font>
      <i/>
      <sz val="10"/>
      <color theme="1" tint="0.34998626667073579"/>
      <name val="Arial Narrow"/>
      <family val="2"/>
      <charset val="204"/>
    </font>
    <font>
      <sz val="10"/>
      <color theme="1" tint="0.34998626667073579"/>
      <name val="Arial Narrow"/>
      <family val="2"/>
      <charset val="204"/>
    </font>
    <font>
      <sz val="12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Arial Narrow"/>
      <family val="2"/>
      <charset val="204"/>
    </font>
    <font>
      <i/>
      <sz val="12"/>
      <name val="Arial Narrow"/>
      <family val="2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sz val="10"/>
      <name val="Calibri"/>
      <family val="2"/>
      <charset val="204"/>
      <scheme val="minor"/>
    </font>
    <font>
      <sz val="1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2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indexed="5"/>
        <bgColor indexed="5"/>
      </patternFill>
    </fill>
    <fill>
      <patternFill patternType="solid">
        <fgColor theme="0"/>
        <bgColor theme="0"/>
      </patternFill>
    </fill>
    <fill>
      <patternFill patternType="solid">
        <fgColor rgb="FFBDD7EE"/>
        <bgColor rgb="FFBDD7EE"/>
      </patternFill>
    </fill>
    <fill>
      <patternFill patternType="solid">
        <fgColor rgb="FFA9D08E"/>
        <bgColor rgb="FFA9D08E"/>
      </patternFill>
    </fill>
    <fill>
      <patternFill patternType="solid">
        <fgColor rgb="FFBDD6EE"/>
        <bgColor rgb="FFBDD6EE"/>
      </patternFill>
    </fill>
    <fill>
      <patternFill patternType="solid">
        <fgColor theme="0"/>
        <bgColor theme="0"/>
      </patternFill>
    </fill>
    <fill>
      <patternFill patternType="solid">
        <fgColor indexed="6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FFFF00"/>
        <bgColor theme="0"/>
      </patternFill>
    </fill>
    <fill>
      <patternFill patternType="solid">
        <fgColor rgb="FFFFFF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3">
    <xf numFmtId="0" fontId="0" fillId="0" borderId="0"/>
    <xf numFmtId="0" fontId="2" fillId="0" borderId="0"/>
    <xf numFmtId="0" fontId="3" fillId="0" borderId="0">
      <alignment horizontal="right" vertical="center"/>
    </xf>
    <xf numFmtId="0" fontId="28" fillId="0" borderId="0"/>
    <xf numFmtId="0" fontId="4" fillId="0" borderId="0"/>
    <xf numFmtId="0" fontId="4" fillId="0" borderId="0"/>
    <xf numFmtId="0" fontId="28" fillId="0" borderId="0"/>
    <xf numFmtId="0" fontId="28" fillId="0" borderId="0"/>
    <xf numFmtId="0" fontId="5" fillId="0" borderId="0"/>
    <xf numFmtId="9" fontId="5" fillId="0" borderId="0" applyFont="0" applyFill="0" applyBorder="0" applyProtection="0"/>
    <xf numFmtId="164" fontId="5" fillId="0" borderId="0" applyFont="0" applyFill="0" applyBorder="0" applyProtection="0"/>
    <xf numFmtId="0" fontId="31" fillId="0" borderId="0"/>
    <xf numFmtId="0" fontId="1" fillId="0" borderId="0"/>
  </cellStyleXfs>
  <cellXfs count="308">
    <xf numFmtId="0" fontId="0" fillId="0" borderId="0" xfId="0"/>
    <xf numFmtId="0" fontId="28" fillId="0" borderId="0" xfId="7" applyAlignment="1">
      <alignment wrapText="1"/>
    </xf>
    <xf numFmtId="0" fontId="6" fillId="2" borderId="1" xfId="7" applyFont="1" applyFill="1" applyBorder="1" applyAlignment="1">
      <alignment horizontal="center" vertical="center" wrapText="1"/>
    </xf>
    <xf numFmtId="0" fontId="6" fillId="3" borderId="1" xfId="7" applyFont="1" applyFill="1" applyBorder="1" applyAlignment="1">
      <alignment horizontal="center" vertical="center" wrapText="1"/>
    </xf>
    <xf numFmtId="0" fontId="28" fillId="0" borderId="0" xfId="7" applyAlignment="1">
      <alignment horizontal="center" vertical="center" wrapText="1"/>
    </xf>
    <xf numFmtId="0" fontId="8" fillId="0" borderId="1" xfId="7" applyFont="1" applyBorder="1" applyAlignment="1">
      <alignment horizontal="center" vertical="center" wrapText="1"/>
    </xf>
    <xf numFmtId="0" fontId="6" fillId="0" borderId="1" xfId="7" applyFont="1" applyBorder="1" applyAlignment="1">
      <alignment horizontal="center" vertical="center" wrapText="1"/>
    </xf>
    <xf numFmtId="0" fontId="6" fillId="0" borderId="1" xfId="7" applyFont="1" applyBorder="1" applyAlignment="1">
      <alignment horizontal="left" vertical="center" wrapText="1"/>
    </xf>
    <xf numFmtId="1" fontId="6" fillId="0" borderId="1" xfId="7" applyNumberFormat="1" applyFont="1" applyBorder="1" applyAlignment="1">
      <alignment horizontal="center" vertical="center" wrapText="1"/>
    </xf>
    <xf numFmtId="14" fontId="6" fillId="0" borderId="1" xfId="7" applyNumberFormat="1" applyFont="1" applyBorder="1" applyAlignment="1">
      <alignment horizontal="center" vertical="center" wrapText="1"/>
    </xf>
    <xf numFmtId="0" fontId="6" fillId="4" borderId="1" xfId="7" applyFont="1" applyFill="1" applyBorder="1" applyAlignment="1">
      <alignment horizontal="center" vertical="center" wrapText="1"/>
    </xf>
    <xf numFmtId="3" fontId="6" fillId="4" borderId="1" xfId="7" applyNumberFormat="1" applyFont="1" applyFill="1" applyBorder="1" applyAlignment="1">
      <alignment horizontal="center" vertical="center" wrapText="1"/>
    </xf>
    <xf numFmtId="0" fontId="28" fillId="0" borderId="1" xfId="7" applyBorder="1" applyAlignment="1">
      <alignment horizontal="center" vertical="center" wrapText="1"/>
    </xf>
    <xf numFmtId="0" fontId="6" fillId="0" borderId="4" xfId="7" applyFont="1" applyBorder="1" applyAlignment="1">
      <alignment horizontal="center" wrapText="1"/>
    </xf>
    <xf numFmtId="165" fontId="6" fillId="0" borderId="1" xfId="7" applyNumberFormat="1" applyFont="1" applyBorder="1" applyAlignment="1">
      <alignment horizontal="center" vertical="center" wrapText="1"/>
    </xf>
    <xf numFmtId="1" fontId="28" fillId="0" borderId="0" xfId="7" applyNumberFormat="1" applyAlignment="1">
      <alignment wrapText="1"/>
    </xf>
    <xf numFmtId="0" fontId="6" fillId="0" borderId="0" xfId="7" applyFont="1" applyAlignment="1">
      <alignment wrapText="1"/>
    </xf>
    <xf numFmtId="0" fontId="6" fillId="0" borderId="0" xfId="7" applyFont="1" applyAlignment="1">
      <alignment horizontal="center" vertical="center" wrapText="1"/>
    </xf>
    <xf numFmtId="3" fontId="6" fillId="0" borderId="0" xfId="7" applyNumberFormat="1" applyFont="1" applyAlignment="1">
      <alignment wrapText="1"/>
    </xf>
    <xf numFmtId="3" fontId="6" fillId="0" borderId="0" xfId="7" applyNumberFormat="1" applyFont="1" applyAlignment="1">
      <alignment horizontal="center" vertical="center" wrapText="1"/>
    </xf>
    <xf numFmtId="166" fontId="6" fillId="0" borderId="0" xfId="7" applyNumberFormat="1" applyFont="1" applyAlignment="1">
      <alignment wrapText="1"/>
    </xf>
    <xf numFmtId="49" fontId="6" fillId="0" borderId="0" xfId="7" applyNumberFormat="1" applyFont="1" applyAlignment="1">
      <alignment wrapText="1"/>
    </xf>
    <xf numFmtId="3" fontId="6" fillId="3" borderId="1" xfId="7" applyNumberFormat="1" applyFont="1" applyFill="1" applyBorder="1" applyAlignment="1">
      <alignment horizontal="center" vertical="center" wrapText="1"/>
    </xf>
    <xf numFmtId="3" fontId="6" fillId="2" borderId="1" xfId="7" applyNumberFormat="1" applyFont="1" applyFill="1" applyBorder="1" applyAlignment="1">
      <alignment horizontal="center" vertical="center" wrapText="1"/>
    </xf>
    <xf numFmtId="3" fontId="6" fillId="0" borderId="1" xfId="7" applyNumberFormat="1" applyFont="1" applyBorder="1" applyAlignment="1">
      <alignment horizontal="center" vertical="center" wrapText="1"/>
    </xf>
    <xf numFmtId="0" fontId="6" fillId="5" borderId="1" xfId="7" applyFont="1" applyFill="1" applyBorder="1" applyAlignment="1">
      <alignment horizontal="center" vertical="center" wrapText="1"/>
    </xf>
    <xf numFmtId="3" fontId="6" fillId="5" borderId="1" xfId="7" applyNumberFormat="1" applyFont="1" applyFill="1" applyBorder="1" applyAlignment="1">
      <alignment horizontal="center" vertical="center" wrapText="1"/>
    </xf>
    <xf numFmtId="1" fontId="6" fillId="5" borderId="1" xfId="7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9" fillId="6" borderId="1" xfId="0" applyNumberFormat="1" applyFont="1" applyFill="1" applyBorder="1" applyAlignment="1">
      <alignment horizontal="center" vertical="center" wrapText="1"/>
    </xf>
    <xf numFmtId="3" fontId="6" fillId="6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6" fillId="6" borderId="1" xfId="7" applyFont="1" applyFill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/>
    </xf>
    <xf numFmtId="3" fontId="6" fillId="6" borderId="1" xfId="0" applyNumberFormat="1" applyFont="1" applyFill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 wrapText="1"/>
    </xf>
    <xf numFmtId="14" fontId="9" fillId="6" borderId="1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7" fontId="6" fillId="6" borderId="1" xfId="0" applyNumberFormat="1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3" fontId="6" fillId="6" borderId="1" xfId="7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14" fontId="9" fillId="6" borderId="1" xfId="0" applyNumberFormat="1" applyFont="1" applyFill="1" applyBorder="1" applyAlignment="1">
      <alignment horizontal="center" vertical="center"/>
    </xf>
    <xf numFmtId="49" fontId="6" fillId="6" borderId="1" xfId="0" applyNumberFormat="1" applyFont="1" applyFill="1" applyBorder="1" applyAlignment="1">
      <alignment horizontal="center" vertical="center" wrapText="1"/>
    </xf>
    <xf numFmtId="3" fontId="6" fillId="6" borderId="8" xfId="0" applyNumberFormat="1" applyFont="1" applyFill="1" applyBorder="1" applyAlignment="1">
      <alignment horizontal="center" vertical="center" wrapText="1"/>
    </xf>
    <xf numFmtId="3" fontId="6" fillId="6" borderId="2" xfId="0" applyNumberFormat="1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1" fontId="6" fillId="6" borderId="1" xfId="7" applyNumberFormat="1" applyFont="1" applyFill="1" applyBorder="1" applyAlignment="1">
      <alignment horizontal="center" vertical="center" wrapText="1"/>
    </xf>
    <xf numFmtId="3" fontId="9" fillId="6" borderId="1" xfId="0" applyNumberFormat="1" applyFont="1" applyFill="1" applyBorder="1" applyAlignment="1">
      <alignment horizontal="center" vertical="center" wrapText="1"/>
    </xf>
    <xf numFmtId="3" fontId="9" fillId="6" borderId="1" xfId="0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6" fillId="6" borderId="1" xfId="4" applyFont="1" applyFill="1" applyBorder="1" applyAlignment="1">
      <alignment horizontal="center" vertical="center" wrapText="1"/>
    </xf>
    <xf numFmtId="3" fontId="6" fillId="6" borderId="1" xfId="4" applyNumberFormat="1" applyFont="1" applyFill="1" applyBorder="1" applyAlignment="1">
      <alignment horizontal="center" vertical="center" wrapText="1"/>
    </xf>
    <xf numFmtId="14" fontId="6" fillId="6" borderId="1" xfId="4" applyNumberFormat="1" applyFont="1" applyFill="1" applyBorder="1" applyAlignment="1">
      <alignment horizontal="center" vertical="center" wrapText="1"/>
    </xf>
    <xf numFmtId="0" fontId="6" fillId="6" borderId="1" xfId="4" applyFont="1" applyFill="1" applyBorder="1" applyAlignment="1">
      <alignment horizontal="center" vertical="center"/>
    </xf>
    <xf numFmtId="3" fontId="6" fillId="6" borderId="1" xfId="4" applyNumberFormat="1" applyFont="1" applyFill="1" applyBorder="1" applyAlignment="1">
      <alignment horizontal="center" vertical="center"/>
    </xf>
    <xf numFmtId="49" fontId="6" fillId="6" borderId="1" xfId="0" applyNumberFormat="1" applyFont="1" applyFill="1" applyBorder="1" applyAlignment="1">
      <alignment horizontal="center" vertical="center"/>
    </xf>
    <xf numFmtId="0" fontId="6" fillId="0" borderId="1" xfId="4" applyFont="1" applyBorder="1" applyAlignment="1">
      <alignment horizontal="center" vertical="center" wrapText="1"/>
    </xf>
    <xf numFmtId="0" fontId="6" fillId="6" borderId="5" xfId="4" applyFont="1" applyFill="1" applyBorder="1" applyAlignment="1">
      <alignment horizontal="center" vertical="center" wrapText="1"/>
    </xf>
    <xf numFmtId="0" fontId="6" fillId="6" borderId="6" xfId="4" applyFont="1" applyFill="1" applyBorder="1" applyAlignment="1">
      <alignment horizontal="center" vertical="center" wrapText="1"/>
    </xf>
    <xf numFmtId="0" fontId="6" fillId="0" borderId="6" xfId="4" applyFont="1" applyBorder="1" applyAlignment="1">
      <alignment horizontal="center" vertical="center" wrapText="1"/>
    </xf>
    <xf numFmtId="17" fontId="6" fillId="6" borderId="1" xfId="4" applyNumberFormat="1" applyFont="1" applyFill="1" applyBorder="1" applyAlignment="1">
      <alignment horizontal="center" vertical="center" wrapText="1"/>
    </xf>
    <xf numFmtId="1" fontId="6" fillId="6" borderId="1" xfId="4" applyNumberFormat="1" applyFont="1" applyFill="1" applyBorder="1" applyAlignment="1">
      <alignment horizontal="center" vertical="center" wrapText="1"/>
    </xf>
    <xf numFmtId="0" fontId="6" fillId="6" borderId="1" xfId="4" applyFont="1" applyFill="1" applyBorder="1" applyAlignment="1">
      <alignment horizontal="center" vertical="center" wrapText="1" shrinkToFit="1"/>
    </xf>
    <xf numFmtId="3" fontId="6" fillId="6" borderId="1" xfId="4" applyNumberFormat="1" applyFont="1" applyFill="1" applyBorder="1" applyAlignment="1">
      <alignment horizontal="center" vertical="center" wrapText="1" shrinkToFit="1"/>
    </xf>
    <xf numFmtId="0" fontId="9" fillId="6" borderId="1" xfId="4" applyFont="1" applyFill="1" applyBorder="1" applyAlignment="1">
      <alignment horizontal="center" vertical="center" wrapText="1"/>
    </xf>
    <xf numFmtId="3" fontId="9" fillId="6" borderId="1" xfId="4" applyNumberFormat="1" applyFont="1" applyFill="1" applyBorder="1" applyAlignment="1">
      <alignment horizontal="center" vertical="center" wrapText="1"/>
    </xf>
    <xf numFmtId="17" fontId="9" fillId="6" borderId="1" xfId="4" applyNumberFormat="1" applyFont="1" applyFill="1" applyBorder="1" applyAlignment="1">
      <alignment horizontal="center" vertical="center" wrapText="1"/>
    </xf>
    <xf numFmtId="0" fontId="11" fillId="6" borderId="1" xfId="4" applyFont="1" applyFill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0" fontId="6" fillId="6" borderId="1" xfId="4" applyFont="1" applyFill="1" applyBorder="1" applyAlignment="1">
      <alignment vertic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 wrapText="1"/>
    </xf>
    <xf numFmtId="49" fontId="6" fillId="6" borderId="1" xfId="4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vertical="center"/>
    </xf>
    <xf numFmtId="0" fontId="6" fillId="6" borderId="5" xfId="0" applyFont="1" applyFill="1" applyBorder="1" applyAlignment="1">
      <alignment vertical="center"/>
    </xf>
    <xf numFmtId="0" fontId="6" fillId="6" borderId="5" xfId="0" applyFont="1" applyFill="1" applyBorder="1" applyAlignment="1">
      <alignment vertical="center" wrapText="1"/>
    </xf>
    <xf numFmtId="0" fontId="6" fillId="6" borderId="4" xfId="0" applyFont="1" applyFill="1" applyBorder="1" applyAlignment="1">
      <alignment vertical="center"/>
    </xf>
    <xf numFmtId="0" fontId="6" fillId="0" borderId="1" xfId="0" applyFont="1" applyBorder="1"/>
    <xf numFmtId="0" fontId="7" fillId="2" borderId="1" xfId="7" applyFont="1" applyFill="1" applyBorder="1" applyAlignment="1">
      <alignment horizontal="center" vertical="center" wrapText="1"/>
    </xf>
    <xf numFmtId="3" fontId="7" fillId="2" borderId="1" xfId="7" applyNumberFormat="1" applyFont="1" applyFill="1" applyBorder="1" applyAlignment="1">
      <alignment horizontal="center" vertical="center" wrapText="1"/>
    </xf>
    <xf numFmtId="0" fontId="12" fillId="0" borderId="1" xfId="7" applyFont="1" applyBorder="1" applyAlignment="1">
      <alignment horizontal="center" vertical="center"/>
    </xf>
    <xf numFmtId="3" fontId="12" fillId="0" borderId="1" xfId="7" applyNumberFormat="1" applyFont="1" applyBorder="1" applyAlignment="1">
      <alignment horizontal="center" vertical="center"/>
    </xf>
    <xf numFmtId="0" fontId="6" fillId="0" borderId="1" xfId="7" applyFont="1" applyBorder="1" applyAlignment="1">
      <alignment wrapText="1"/>
    </xf>
    <xf numFmtId="0" fontId="28" fillId="0" borderId="0" xfId="7"/>
    <xf numFmtId="166" fontId="7" fillId="0" borderId="7" xfId="7" applyNumberFormat="1" applyFont="1" applyBorder="1" applyAlignment="1">
      <alignment horizontal="left" vertical="center" wrapText="1"/>
    </xf>
    <xf numFmtId="166" fontId="7" fillId="0" borderId="7" xfId="7" applyNumberFormat="1" applyFont="1" applyBorder="1" applyAlignment="1">
      <alignment vertical="center" wrapText="1"/>
    </xf>
    <xf numFmtId="0" fontId="7" fillId="0" borderId="7" xfId="7" applyFont="1" applyBorder="1" applyAlignment="1">
      <alignment vertical="center" wrapText="1"/>
    </xf>
    <xf numFmtId="0" fontId="6" fillId="2" borderId="1" xfId="7" applyFont="1" applyFill="1" applyBorder="1" applyAlignment="1">
      <alignment horizontal="center" vertical="center"/>
    </xf>
    <xf numFmtId="0" fontId="28" fillId="6" borderId="0" xfId="7" applyFill="1"/>
    <xf numFmtId="0" fontId="6" fillId="3" borderId="1" xfId="7" applyFont="1" applyFill="1" applyBorder="1" applyAlignment="1">
      <alignment horizontal="center"/>
    </xf>
    <xf numFmtId="0" fontId="6" fillId="3" borderId="1" xfId="7" applyFont="1" applyFill="1" applyBorder="1" applyAlignment="1">
      <alignment vertical="center"/>
    </xf>
    <xf numFmtId="1" fontId="6" fillId="3" borderId="1" xfId="7" applyNumberFormat="1" applyFont="1" applyFill="1" applyBorder="1" applyAlignment="1">
      <alignment horizontal="center" vertical="center"/>
    </xf>
    <xf numFmtId="0" fontId="6" fillId="3" borderId="1" xfId="7" applyFont="1" applyFill="1" applyBorder="1" applyAlignment="1">
      <alignment horizontal="center" vertical="center"/>
    </xf>
    <xf numFmtId="0" fontId="6" fillId="0" borderId="1" xfId="7" applyFont="1" applyBorder="1" applyAlignment="1">
      <alignment horizontal="center"/>
    </xf>
    <xf numFmtId="0" fontId="6" fillId="0" borderId="1" xfId="7" applyFont="1" applyBorder="1" applyAlignment="1">
      <alignment vertical="center"/>
    </xf>
    <xf numFmtId="0" fontId="6" fillId="0" borderId="1" xfId="7" applyFont="1" applyBorder="1" applyAlignment="1">
      <alignment horizontal="center" vertical="center"/>
    </xf>
    <xf numFmtId="0" fontId="6" fillId="5" borderId="1" xfId="7" applyFont="1" applyFill="1" applyBorder="1" applyAlignment="1">
      <alignment horizontal="center" vertical="center"/>
    </xf>
    <xf numFmtId="0" fontId="6" fillId="0" borderId="15" xfId="7" applyFont="1" applyBorder="1" applyAlignment="1">
      <alignment vertical="center"/>
    </xf>
    <xf numFmtId="0" fontId="6" fillId="0" borderId="15" xfId="7" applyFont="1" applyBorder="1" applyAlignment="1">
      <alignment horizontal="center" vertical="center"/>
    </xf>
    <xf numFmtId="0" fontId="7" fillId="2" borderId="1" xfId="7" applyFont="1" applyFill="1" applyBorder="1" applyAlignment="1">
      <alignment horizontal="center" vertical="center"/>
    </xf>
    <xf numFmtId="0" fontId="13" fillId="0" borderId="1" xfId="7" applyFont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4" fillId="8" borderId="1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 wrapText="1"/>
    </xf>
    <xf numFmtId="0" fontId="16" fillId="0" borderId="0" xfId="0" applyFont="1"/>
    <xf numFmtId="1" fontId="18" fillId="0" borderId="1" xfId="0" applyNumberFormat="1" applyFont="1" applyBorder="1" applyAlignment="1">
      <alignment horizontal="center" vertical="center"/>
    </xf>
    <xf numFmtId="3" fontId="18" fillId="0" borderId="1" xfId="0" applyNumberFormat="1" applyFont="1" applyBorder="1" applyAlignment="1">
      <alignment horizontal="center" vertical="center"/>
    </xf>
    <xf numFmtId="1" fontId="20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1" fillId="0" borderId="0" xfId="0" applyFont="1"/>
    <xf numFmtId="0" fontId="22" fillId="0" borderId="0" xfId="0" applyFont="1" applyAlignment="1">
      <alignment vertical="top" wrapText="1"/>
    </xf>
    <xf numFmtId="0" fontId="22" fillId="0" borderId="0" xfId="0" applyFont="1" applyAlignment="1">
      <alignment vertical="top"/>
    </xf>
    <xf numFmtId="0" fontId="0" fillId="0" borderId="0" xfId="0"/>
    <xf numFmtId="0" fontId="23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24" fillId="6" borderId="0" xfId="0" applyFont="1" applyFill="1" applyAlignment="1">
      <alignment horizontal="center" vertical="center" wrapText="1"/>
    </xf>
    <xf numFmtId="0" fontId="24" fillId="6" borderId="5" xfId="0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0" fontId="24" fillId="6" borderId="16" xfId="0" applyFont="1" applyFill="1" applyBorder="1" applyAlignment="1">
      <alignment horizontal="center" vertical="center" wrapText="1"/>
    </xf>
    <xf numFmtId="0" fontId="26" fillId="6" borderId="0" xfId="0" applyFont="1" applyFill="1" applyAlignment="1">
      <alignment horizontal="center" vertical="center" wrapText="1"/>
    </xf>
    <xf numFmtId="0" fontId="24" fillId="11" borderId="0" xfId="0" applyFont="1" applyFill="1" applyAlignment="1">
      <alignment horizontal="center" vertical="center" wrapText="1"/>
    </xf>
    <xf numFmtId="0" fontId="24" fillId="11" borderId="16" xfId="0" applyFont="1" applyFill="1" applyBorder="1" applyAlignment="1">
      <alignment horizontal="center" vertical="center" wrapText="1"/>
    </xf>
    <xf numFmtId="0" fontId="27" fillId="6" borderId="0" xfId="0" applyFont="1" applyFill="1" applyAlignment="1">
      <alignment horizontal="center" vertical="center" wrapText="1"/>
    </xf>
    <xf numFmtId="0" fontId="24" fillId="6" borderId="0" xfId="0" applyFont="1" applyFill="1" applyAlignment="1">
      <alignment horizontal="center" vertical="center" wrapText="1"/>
    </xf>
    <xf numFmtId="0" fontId="24" fillId="10" borderId="16" xfId="0" applyFont="1" applyFill="1" applyBorder="1" applyAlignment="1">
      <alignment horizontal="center" vertical="center" wrapText="1"/>
    </xf>
    <xf numFmtId="0" fontId="24" fillId="11" borderId="0" xfId="0" applyFont="1" applyFill="1" applyAlignment="1">
      <alignment horizontal="center" vertical="center" wrapText="1"/>
    </xf>
    <xf numFmtId="0" fontId="14" fillId="0" borderId="15" xfId="0" applyFont="1" applyBorder="1" applyAlignment="1">
      <alignment horizontal="center" vertical="center"/>
    </xf>
    <xf numFmtId="168" fontId="14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168" fontId="14" fillId="12" borderId="1" xfId="0" applyNumberFormat="1" applyFont="1" applyFill="1" applyBorder="1" applyAlignment="1">
      <alignment horizontal="center" vertical="center"/>
    </xf>
    <xf numFmtId="3" fontId="32" fillId="10" borderId="16" xfId="0" applyNumberFormat="1" applyFont="1" applyFill="1" applyBorder="1" applyAlignment="1">
      <alignment horizontal="center" vertical="center" wrapText="1"/>
    </xf>
    <xf numFmtId="0" fontId="32" fillId="10" borderId="16" xfId="0" applyFont="1" applyFill="1" applyBorder="1" applyAlignment="1">
      <alignment horizontal="center" vertical="center" wrapText="1"/>
    </xf>
    <xf numFmtId="49" fontId="32" fillId="10" borderId="16" xfId="0" applyNumberFormat="1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1" xfId="11" applyFont="1" applyBorder="1" applyAlignment="1">
      <alignment horizontal="center" vertical="top"/>
    </xf>
    <xf numFmtId="0" fontId="34" fillId="0" borderId="1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2" fillId="11" borderId="1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wrapText="1"/>
    </xf>
    <xf numFmtId="0" fontId="32" fillId="10" borderId="1" xfId="0" applyFont="1" applyFill="1" applyBorder="1" applyAlignment="1">
      <alignment horizontal="center" vertical="top" wrapText="1"/>
    </xf>
    <xf numFmtId="0" fontId="32" fillId="10" borderId="1" xfId="12" applyFont="1" applyFill="1" applyBorder="1" applyAlignment="1">
      <alignment horizontal="center" vertical="top" wrapText="1"/>
    </xf>
    <xf numFmtId="0" fontId="34" fillId="0" borderId="1" xfId="12" applyFont="1" applyBorder="1" applyAlignment="1">
      <alignment horizontal="center" vertical="top" wrapText="1"/>
    </xf>
    <xf numFmtId="0" fontId="34" fillId="0" borderId="1" xfId="12" applyFont="1" applyBorder="1" applyAlignment="1">
      <alignment horizontal="center" vertical="top"/>
    </xf>
    <xf numFmtId="0" fontId="32" fillId="10" borderId="17" xfId="0" applyFont="1" applyFill="1" applyBorder="1" applyAlignment="1">
      <alignment horizontal="center" vertical="center" wrapText="1"/>
    </xf>
    <xf numFmtId="0" fontId="32" fillId="10" borderId="1" xfId="0" applyFont="1" applyFill="1" applyBorder="1" applyAlignment="1">
      <alignment horizontal="center" vertical="center" wrapText="1"/>
    </xf>
    <xf numFmtId="0" fontId="32" fillId="10" borderId="19" xfId="0" applyFont="1" applyFill="1" applyBorder="1" applyAlignment="1">
      <alignment horizontal="center" vertical="center" wrapText="1"/>
    </xf>
    <xf numFmtId="0" fontId="32" fillId="6" borderId="1" xfId="0" applyFont="1" applyFill="1" applyBorder="1" applyAlignment="1">
      <alignment horizontal="center" vertical="center" wrapText="1"/>
    </xf>
    <xf numFmtId="0" fontId="32" fillId="6" borderId="16" xfId="0" applyFont="1" applyFill="1" applyBorder="1" applyAlignment="1">
      <alignment horizontal="center" vertical="center" wrapText="1"/>
    </xf>
    <xf numFmtId="0" fontId="32" fillId="6" borderId="13" xfId="0" applyFont="1" applyFill="1" applyBorder="1" applyAlignment="1">
      <alignment horizontal="center" vertical="center" wrapText="1"/>
    </xf>
    <xf numFmtId="0" fontId="32" fillId="6" borderId="7" xfId="0" applyFont="1" applyFill="1" applyBorder="1" applyAlignment="1">
      <alignment horizontal="center" vertical="center" wrapText="1"/>
    </xf>
    <xf numFmtId="0" fontId="32" fillId="6" borderId="2" xfId="0" applyFont="1" applyFill="1" applyBorder="1" applyAlignment="1">
      <alignment horizontal="center" vertical="center" wrapText="1"/>
    </xf>
    <xf numFmtId="0" fontId="32" fillId="6" borderId="3" xfId="0" applyFont="1" applyFill="1" applyBorder="1" applyAlignment="1">
      <alignment horizontal="center" vertical="center" wrapText="1"/>
    </xf>
    <xf numFmtId="0" fontId="32" fillId="6" borderId="0" xfId="0" applyFont="1" applyFill="1" applyAlignment="1">
      <alignment horizontal="center" vertical="center" wrapText="1"/>
    </xf>
    <xf numFmtId="0" fontId="34" fillId="6" borderId="1" xfId="0" applyFont="1" applyFill="1" applyBorder="1" applyAlignment="1">
      <alignment horizontal="center" vertical="center" wrapText="1"/>
    </xf>
    <xf numFmtId="0" fontId="34" fillId="10" borderId="1" xfId="0" applyFont="1" applyFill="1" applyBorder="1" applyAlignment="1">
      <alignment horizontal="center" vertical="center" wrapText="1"/>
    </xf>
    <xf numFmtId="0" fontId="32" fillId="6" borderId="5" xfId="0" applyFont="1" applyFill="1" applyBorder="1" applyAlignment="1">
      <alignment horizontal="center" vertical="center" wrapText="1"/>
    </xf>
    <xf numFmtId="0" fontId="32" fillId="11" borderId="2" xfId="0" applyFont="1" applyFill="1" applyBorder="1" applyAlignment="1">
      <alignment horizontal="center" vertical="center" wrapText="1"/>
    </xf>
    <xf numFmtId="0" fontId="32" fillId="11" borderId="3" xfId="0" applyFont="1" applyFill="1" applyBorder="1" applyAlignment="1">
      <alignment horizontal="center" vertical="center" wrapText="1"/>
    </xf>
    <xf numFmtId="0" fontId="32" fillId="11" borderId="1" xfId="0" applyFont="1" applyFill="1" applyBorder="1" applyAlignment="1">
      <alignment horizontal="center" vertical="center" wrapText="1"/>
    </xf>
    <xf numFmtId="0" fontId="32" fillId="11" borderId="6" xfId="0" applyFont="1" applyFill="1" applyBorder="1" applyAlignment="1">
      <alignment horizontal="center" vertical="center" wrapText="1"/>
    </xf>
    <xf numFmtId="0" fontId="32" fillId="11" borderId="1" xfId="6" applyFont="1" applyFill="1" applyBorder="1" applyAlignment="1">
      <alignment horizontal="center" vertical="center" wrapText="1"/>
    </xf>
    <xf numFmtId="0" fontId="32" fillId="6" borderId="1" xfId="6" applyFont="1" applyFill="1" applyBorder="1" applyAlignment="1">
      <alignment horizontal="center" vertical="center" wrapText="1"/>
    </xf>
    <xf numFmtId="0" fontId="32" fillId="6" borderId="8" xfId="0" applyFont="1" applyFill="1" applyBorder="1" applyAlignment="1">
      <alignment horizontal="center" vertical="center" wrapText="1"/>
    </xf>
    <xf numFmtId="0" fontId="32" fillId="6" borderId="15" xfId="0" applyFont="1" applyFill="1" applyBorder="1" applyAlignment="1">
      <alignment horizontal="center" vertical="center" wrapText="1"/>
    </xf>
    <xf numFmtId="0" fontId="32" fillId="6" borderId="11" xfId="0" applyFont="1" applyFill="1" applyBorder="1" applyAlignment="1">
      <alignment horizontal="center" vertical="center" wrapText="1"/>
    </xf>
    <xf numFmtId="3" fontId="32" fillId="6" borderId="3" xfId="0" applyNumberFormat="1" applyFont="1" applyFill="1" applyBorder="1" applyAlignment="1">
      <alignment horizontal="center" vertical="center" wrapText="1"/>
    </xf>
    <xf numFmtId="0" fontId="32" fillId="6" borderId="4" xfId="0" applyFont="1" applyFill="1" applyBorder="1" applyAlignment="1">
      <alignment horizontal="center" vertical="center" wrapText="1"/>
    </xf>
    <xf numFmtId="0" fontId="32" fillId="6" borderId="9" xfId="0" applyFont="1" applyFill="1" applyBorder="1" applyAlignment="1">
      <alignment horizontal="center" vertical="center" wrapText="1"/>
    </xf>
    <xf numFmtId="0" fontId="32" fillId="6" borderId="17" xfId="0" applyFont="1" applyFill="1" applyBorder="1" applyAlignment="1">
      <alignment horizontal="center" vertical="center" wrapText="1"/>
    </xf>
    <xf numFmtId="0" fontId="36" fillId="6" borderId="1" xfId="0" applyFont="1" applyFill="1" applyBorder="1" applyAlignment="1">
      <alignment horizontal="center" vertical="center" wrapText="1"/>
    </xf>
    <xf numFmtId="0" fontId="32" fillId="6" borderId="14" xfId="0" applyFont="1" applyFill="1" applyBorder="1" applyAlignment="1">
      <alignment horizontal="center" vertical="center" wrapText="1"/>
    </xf>
    <xf numFmtId="0" fontId="32" fillId="10" borderId="5" xfId="0" applyFont="1" applyFill="1" applyBorder="1" applyAlignment="1">
      <alignment horizontal="center" vertical="center" wrapText="1"/>
    </xf>
    <xf numFmtId="0" fontId="36" fillId="6" borderId="5" xfId="0" applyFont="1" applyFill="1" applyBorder="1" applyAlignment="1">
      <alignment horizontal="center" vertical="center" wrapText="1"/>
    </xf>
    <xf numFmtId="0" fontId="36" fillId="6" borderId="16" xfId="0" applyFont="1" applyFill="1" applyBorder="1" applyAlignment="1">
      <alignment horizontal="center" vertical="center" wrapText="1"/>
    </xf>
    <xf numFmtId="0" fontId="32" fillId="6" borderId="18" xfId="0" applyFont="1" applyFill="1" applyBorder="1" applyAlignment="1">
      <alignment horizontal="center" vertical="center" wrapText="1"/>
    </xf>
    <xf numFmtId="0" fontId="32" fillId="13" borderId="16" xfId="0" applyFont="1" applyFill="1" applyBorder="1" applyAlignment="1">
      <alignment horizontal="center" vertical="center" wrapText="1"/>
    </xf>
    <xf numFmtId="0" fontId="32" fillId="6" borderId="12" xfId="0" applyFont="1" applyFill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14" borderId="16" xfId="0" applyFont="1" applyFill="1" applyBorder="1" applyAlignment="1">
      <alignment horizontal="center" vertical="center" wrapText="1"/>
    </xf>
    <xf numFmtId="0" fontId="32" fillId="6" borderId="5" xfId="7" applyFont="1" applyFill="1" applyBorder="1" applyAlignment="1">
      <alignment horizontal="center" vertical="center" wrapText="1"/>
    </xf>
    <xf numFmtId="0" fontId="32" fillId="6" borderId="8" xfId="7" applyFont="1" applyFill="1" applyBorder="1" applyAlignment="1">
      <alignment horizontal="center" vertical="center" wrapText="1"/>
    </xf>
    <xf numFmtId="0" fontId="32" fillId="6" borderId="16" xfId="7" applyFont="1" applyFill="1" applyBorder="1" applyAlignment="1">
      <alignment horizontal="center" vertical="center" wrapText="1"/>
    </xf>
    <xf numFmtId="0" fontId="6" fillId="0" borderId="2" xfId="7" applyFont="1" applyBorder="1" applyAlignment="1">
      <alignment horizontal="center" wrapText="1"/>
    </xf>
    <xf numFmtId="0" fontId="6" fillId="0" borderId="4" xfId="7" applyFont="1" applyBorder="1" applyAlignment="1">
      <alignment horizontal="center" wrapText="1"/>
    </xf>
    <xf numFmtId="0" fontId="6" fillId="0" borderId="0" xfId="7" applyFont="1" applyAlignment="1">
      <alignment horizontal="left" vertical="top" wrapText="1"/>
    </xf>
    <xf numFmtId="0" fontId="7" fillId="0" borderId="0" xfId="7" applyFont="1" applyAlignment="1">
      <alignment horizontal="center" vertical="center" wrapText="1"/>
    </xf>
    <xf numFmtId="0" fontId="6" fillId="2" borderId="1" xfId="7" applyFont="1" applyFill="1" applyBorder="1" applyAlignment="1">
      <alignment horizontal="center" vertical="center" wrapText="1"/>
    </xf>
    <xf numFmtId="0" fontId="6" fillId="2" borderId="2" xfId="7" applyFont="1" applyFill="1" applyBorder="1" applyAlignment="1">
      <alignment horizontal="center" vertical="center" wrapText="1"/>
    </xf>
    <xf numFmtId="0" fontId="6" fillId="2" borderId="3" xfId="7" applyFont="1" applyFill="1" applyBorder="1" applyAlignment="1">
      <alignment horizontal="center" vertical="center" wrapText="1"/>
    </xf>
    <xf numFmtId="0" fontId="6" fillId="2" borderId="4" xfId="7" applyFont="1" applyFill="1" applyBorder="1" applyAlignment="1">
      <alignment horizontal="center" vertical="center" wrapText="1"/>
    </xf>
    <xf numFmtId="0" fontId="6" fillId="2" borderId="5" xfId="7" applyFont="1" applyFill="1" applyBorder="1" applyAlignment="1">
      <alignment horizontal="center" vertical="center" wrapText="1"/>
    </xf>
    <xf numFmtId="0" fontId="6" fillId="2" borderId="6" xfId="7" applyFont="1" applyFill="1" applyBorder="1" applyAlignment="1">
      <alignment horizontal="center" vertical="center" wrapText="1"/>
    </xf>
    <xf numFmtId="0" fontId="6" fillId="3" borderId="2" xfId="7" applyFont="1" applyFill="1" applyBorder="1" applyAlignment="1">
      <alignment horizontal="center" vertical="center" wrapText="1"/>
    </xf>
    <xf numFmtId="0" fontId="6" fillId="3" borderId="3" xfId="7" applyFont="1" applyFill="1" applyBorder="1" applyAlignment="1">
      <alignment horizontal="center" vertical="center" wrapText="1"/>
    </xf>
    <xf numFmtId="0" fontId="6" fillId="3" borderId="4" xfId="7" applyFont="1" applyFill="1" applyBorder="1" applyAlignment="1">
      <alignment horizontal="center" vertical="center" wrapText="1"/>
    </xf>
    <xf numFmtId="0" fontId="7" fillId="2" borderId="1" xfId="7" applyFont="1" applyFill="1" applyBorder="1" applyAlignment="1">
      <alignment horizontal="center" vertical="center" wrapText="1"/>
    </xf>
    <xf numFmtId="0" fontId="12" fillId="0" borderId="1" xfId="7" applyFont="1" applyBorder="1" applyAlignment="1">
      <alignment horizontal="center"/>
    </xf>
    <xf numFmtId="0" fontId="12" fillId="0" borderId="2" xfId="7" applyFont="1" applyBorder="1" applyAlignment="1">
      <alignment horizontal="center" vertical="center"/>
    </xf>
    <xf numFmtId="0" fontId="12" fillId="0" borderId="4" xfId="7" applyFont="1" applyBorder="1" applyAlignment="1">
      <alignment horizontal="center" vertical="center"/>
    </xf>
    <xf numFmtId="0" fontId="6" fillId="6" borderId="5" xfId="7" applyFont="1" applyFill="1" applyBorder="1" applyAlignment="1">
      <alignment horizontal="center" vertical="center" wrapText="1"/>
    </xf>
    <xf numFmtId="0" fontId="6" fillId="6" borderId="6" xfId="7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1" xfId="4" applyFont="1" applyFill="1" applyBorder="1" applyAlignment="1">
      <alignment horizontal="center" vertical="center" wrapText="1"/>
    </xf>
    <xf numFmtId="1" fontId="6" fillId="6" borderId="1" xfId="4" applyNumberFormat="1" applyFont="1" applyFill="1" applyBorder="1" applyAlignment="1">
      <alignment horizontal="center" vertical="center" wrapText="1"/>
    </xf>
    <xf numFmtId="14" fontId="6" fillId="6" borderId="1" xfId="4" applyNumberFormat="1" applyFont="1" applyFill="1" applyBorder="1" applyAlignment="1">
      <alignment horizontal="center" vertical="center" wrapText="1"/>
    </xf>
    <xf numFmtId="3" fontId="6" fillId="6" borderId="1" xfId="4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5" xfId="4" applyFont="1" applyFill="1" applyBorder="1" applyAlignment="1">
      <alignment horizontal="center" vertical="center" wrapText="1"/>
    </xf>
    <xf numFmtId="0" fontId="6" fillId="6" borderId="6" xfId="4" applyFont="1" applyFill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0" fontId="6" fillId="6" borderId="15" xfId="4" applyFont="1" applyFill="1" applyBorder="1" applyAlignment="1">
      <alignment horizontal="center" vertical="center" wrapText="1"/>
    </xf>
    <xf numFmtId="0" fontId="11" fillId="6" borderId="1" xfId="4" applyFont="1" applyFill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3" fontId="6" fillId="6" borderId="5" xfId="4" applyNumberFormat="1" applyFont="1" applyFill="1" applyBorder="1" applyAlignment="1">
      <alignment horizontal="center" vertical="center" wrapText="1"/>
    </xf>
    <xf numFmtId="3" fontId="6" fillId="6" borderId="6" xfId="4" applyNumberFormat="1" applyFont="1" applyFill="1" applyBorder="1" applyAlignment="1">
      <alignment horizontal="center" vertical="center" wrapText="1"/>
    </xf>
    <xf numFmtId="0" fontId="6" fillId="0" borderId="5" xfId="4" applyFont="1" applyBorder="1" applyAlignment="1">
      <alignment horizontal="center" vertical="center" wrapText="1"/>
    </xf>
    <xf numFmtId="0" fontId="6" fillId="0" borderId="15" xfId="4" applyFont="1" applyBorder="1" applyAlignment="1">
      <alignment horizontal="center" vertical="center" wrapText="1"/>
    </xf>
    <xf numFmtId="0" fontId="6" fillId="0" borderId="6" xfId="4" applyFont="1" applyBorder="1" applyAlignment="1">
      <alignment horizontal="center"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3" fontId="6" fillId="6" borderId="6" xfId="0" applyNumberFormat="1" applyFont="1" applyFill="1" applyBorder="1" applyAlignment="1">
      <alignment horizontal="center" vertical="center" wrapText="1"/>
    </xf>
    <xf numFmtId="14" fontId="6" fillId="6" borderId="5" xfId="0" applyNumberFormat="1" applyFont="1" applyFill="1" applyBorder="1" applyAlignment="1">
      <alignment horizontal="center" vertical="center" wrapText="1"/>
    </xf>
    <xf numFmtId="14" fontId="6" fillId="6" borderId="6" xfId="0" applyNumberFormat="1" applyFont="1" applyFill="1" applyBorder="1" applyAlignment="1">
      <alignment horizontal="center" vertical="center" wrapText="1"/>
    </xf>
    <xf numFmtId="49" fontId="7" fillId="5" borderId="0" xfId="7" applyNumberFormat="1" applyFont="1" applyFill="1" applyAlignment="1">
      <alignment horizontal="center" vertical="center" wrapText="1"/>
    </xf>
    <xf numFmtId="166" fontId="7" fillId="5" borderId="7" xfId="7" applyNumberFormat="1" applyFont="1" applyFill="1" applyBorder="1" applyAlignment="1">
      <alignment horizontal="center" vertical="center" wrapText="1"/>
    </xf>
    <xf numFmtId="0" fontId="6" fillId="2" borderId="8" xfId="7" applyFont="1" applyFill="1" applyBorder="1" applyAlignment="1">
      <alignment horizontal="center" vertical="center" wrapText="1"/>
    </xf>
    <xf numFmtId="0" fontId="6" fillId="2" borderId="9" xfId="7" applyFont="1" applyFill="1" applyBorder="1" applyAlignment="1">
      <alignment horizontal="center" vertical="center" wrapText="1"/>
    </xf>
    <xf numFmtId="0" fontId="6" fillId="2" borderId="11" xfId="7" applyFont="1" applyFill="1" applyBorder="1" applyAlignment="1">
      <alignment horizontal="center" vertical="center" wrapText="1"/>
    </xf>
    <xf numFmtId="0" fontId="6" fillId="2" borderId="12" xfId="7" applyFont="1" applyFill="1" applyBorder="1" applyAlignment="1">
      <alignment horizontal="center" vertical="center" wrapText="1"/>
    </xf>
    <xf numFmtId="0" fontId="6" fillId="2" borderId="13" xfId="7" applyFont="1" applyFill="1" applyBorder="1" applyAlignment="1">
      <alignment horizontal="center" vertical="center" wrapText="1"/>
    </xf>
    <xf numFmtId="0" fontId="6" fillId="2" borderId="14" xfId="7" applyFont="1" applyFill="1" applyBorder="1" applyAlignment="1">
      <alignment horizontal="center" vertical="center" wrapText="1"/>
    </xf>
    <xf numFmtId="0" fontId="6" fillId="2" borderId="10" xfId="7" applyFont="1" applyFill="1" applyBorder="1" applyAlignment="1">
      <alignment horizontal="center" vertical="center" wrapText="1"/>
    </xf>
    <xf numFmtId="0" fontId="6" fillId="2" borderId="0" xfId="7" applyFont="1" applyFill="1" applyAlignment="1">
      <alignment horizontal="center" vertical="center" wrapText="1"/>
    </xf>
    <xf numFmtId="0" fontId="6" fillId="2" borderId="7" xfId="7" applyFont="1" applyFill="1" applyBorder="1" applyAlignment="1">
      <alignment horizontal="center" vertical="center" wrapText="1"/>
    </xf>
    <xf numFmtId="0" fontId="6" fillId="3" borderId="8" xfId="7" applyFont="1" applyFill="1" applyBorder="1" applyAlignment="1">
      <alignment horizontal="center" vertical="center" wrapText="1"/>
    </xf>
    <xf numFmtId="0" fontId="6" fillId="3" borderId="10" xfId="7" applyFont="1" applyFill="1" applyBorder="1" applyAlignment="1">
      <alignment horizontal="center" vertical="center" wrapText="1"/>
    </xf>
    <xf numFmtId="0" fontId="6" fillId="3" borderId="9" xfId="7" applyFont="1" applyFill="1" applyBorder="1" applyAlignment="1">
      <alignment horizontal="center" vertical="center" wrapText="1"/>
    </xf>
    <xf numFmtId="0" fontId="6" fillId="3" borderId="11" xfId="7" applyFont="1" applyFill="1" applyBorder="1" applyAlignment="1">
      <alignment horizontal="center" vertical="center" wrapText="1"/>
    </xf>
    <xf numFmtId="0" fontId="6" fillId="3" borderId="0" xfId="7" applyFont="1" applyFill="1" applyAlignment="1">
      <alignment horizontal="center" vertical="center" wrapText="1"/>
    </xf>
    <xf numFmtId="0" fontId="6" fillId="3" borderId="12" xfId="7" applyFont="1" applyFill="1" applyBorder="1" applyAlignment="1">
      <alignment horizontal="center" vertical="center" wrapText="1"/>
    </xf>
    <xf numFmtId="0" fontId="6" fillId="3" borderId="13" xfId="7" applyFont="1" applyFill="1" applyBorder="1" applyAlignment="1">
      <alignment horizontal="center" vertical="center" wrapText="1"/>
    </xf>
    <xf numFmtId="0" fontId="6" fillId="3" borderId="7" xfId="7" applyFont="1" applyFill="1" applyBorder="1" applyAlignment="1">
      <alignment horizontal="center" vertical="center" wrapText="1"/>
    </xf>
    <xf numFmtId="0" fontId="6" fillId="3" borderId="14" xfId="7" applyFont="1" applyFill="1" applyBorder="1" applyAlignment="1">
      <alignment horizontal="center" vertical="center" wrapText="1"/>
    </xf>
    <xf numFmtId="0" fontId="7" fillId="2" borderId="2" xfId="7" applyFont="1" applyFill="1" applyBorder="1" applyAlignment="1">
      <alignment horizontal="center"/>
    </xf>
    <xf numFmtId="0" fontId="7" fillId="2" borderId="4" xfId="7" applyFont="1" applyFill="1" applyBorder="1" applyAlignment="1">
      <alignment horizontal="center"/>
    </xf>
    <xf numFmtId="0" fontId="12" fillId="0" borderId="2" xfId="7" applyFont="1" applyBorder="1" applyAlignment="1">
      <alignment horizontal="center"/>
    </xf>
    <xf numFmtId="0" fontId="12" fillId="0" borderId="4" xfId="7" applyFont="1" applyBorder="1" applyAlignment="1">
      <alignment horizontal="center"/>
    </xf>
    <xf numFmtId="0" fontId="7" fillId="0" borderId="7" xfId="7" applyFont="1" applyBorder="1" applyAlignment="1">
      <alignment horizontal="right" vertical="center" wrapText="1"/>
    </xf>
    <xf numFmtId="0" fontId="6" fillId="2" borderId="1" xfId="7" applyFont="1" applyFill="1" applyBorder="1" applyAlignment="1">
      <alignment horizontal="center" vertical="center"/>
    </xf>
    <xf numFmtId="0" fontId="22" fillId="0" borderId="0" xfId="0" applyFont="1" applyAlignment="1">
      <alignment horizontal="center" wrapText="1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/>
    </xf>
    <xf numFmtId="0" fontId="22" fillId="0" borderId="0" xfId="0" applyFont="1" applyAlignment="1">
      <alignment horizontal="center" vertical="top" wrapText="1"/>
    </xf>
    <xf numFmtId="0" fontId="22" fillId="0" borderId="0" xfId="0" applyFont="1" applyAlignment="1">
      <alignment horizontal="left" vertical="top" wrapText="1"/>
    </xf>
    <xf numFmtId="0" fontId="19" fillId="9" borderId="1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left" wrapText="1"/>
    </xf>
    <xf numFmtId="0" fontId="18" fillId="0" borderId="1" xfId="0" applyFont="1" applyBorder="1" applyAlignment="1">
      <alignment horizontal="center" vertical="center"/>
    </xf>
    <xf numFmtId="1" fontId="18" fillId="0" borderId="2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 wrapText="1"/>
    </xf>
    <xf numFmtId="0" fontId="18" fillId="9" borderId="8" xfId="0" applyFont="1" applyFill="1" applyBorder="1" applyAlignment="1">
      <alignment horizontal="center" vertical="center" wrapText="1"/>
    </xf>
    <xf numFmtId="0" fontId="18" fillId="9" borderId="9" xfId="0" applyFont="1" applyFill="1" applyBorder="1" applyAlignment="1">
      <alignment horizontal="center" vertical="center" wrapText="1"/>
    </xf>
    <xf numFmtId="0" fontId="18" fillId="9" borderId="13" xfId="0" applyFont="1" applyFill="1" applyBorder="1" applyAlignment="1">
      <alignment horizontal="center" vertical="center" wrapText="1"/>
    </xf>
    <xf numFmtId="0" fontId="18" fillId="9" borderId="14" xfId="0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horizontal="center" vertical="center" wrapText="1"/>
    </xf>
    <xf numFmtId="0" fontId="18" fillId="9" borderId="6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14" fillId="7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32" fillId="6" borderId="1" xfId="0" applyFont="1" applyFill="1" applyBorder="1" applyAlignment="1">
      <alignment horizontal="center" vertical="center" wrapText="1"/>
    </xf>
    <xf numFmtId="0" fontId="32" fillId="6" borderId="8" xfId="0" applyFont="1" applyFill="1" applyBorder="1" applyAlignment="1">
      <alignment horizontal="center" vertical="center" wrapText="1"/>
    </xf>
    <xf numFmtId="0" fontId="32" fillId="6" borderId="10" xfId="0" applyFont="1" applyFill="1" applyBorder="1" applyAlignment="1">
      <alignment horizontal="center" vertical="center" wrapText="1"/>
    </xf>
    <xf numFmtId="0" fontId="32" fillId="6" borderId="9" xfId="0" applyFont="1" applyFill="1" applyBorder="1" applyAlignment="1">
      <alignment horizontal="center" vertical="center" wrapText="1"/>
    </xf>
    <xf numFmtId="0" fontId="25" fillId="6" borderId="7" xfId="0" applyFont="1" applyFill="1" applyBorder="1" applyAlignment="1">
      <alignment horizontal="center" vertical="center" wrapText="1"/>
    </xf>
    <xf numFmtId="0" fontId="32" fillId="6" borderId="5" xfId="0" applyFont="1" applyFill="1" applyBorder="1" applyAlignment="1">
      <alignment horizontal="center" vertical="center" wrapText="1"/>
    </xf>
    <xf numFmtId="0" fontId="32" fillId="6" borderId="6" xfId="0" applyFont="1" applyFill="1" applyBorder="1" applyAlignment="1">
      <alignment horizontal="center" vertical="center" wrapText="1"/>
    </xf>
    <xf numFmtId="0" fontId="32" fillId="6" borderId="2" xfId="0" applyFont="1" applyFill="1" applyBorder="1" applyAlignment="1">
      <alignment horizontal="center" vertical="center" wrapText="1"/>
    </xf>
    <xf numFmtId="0" fontId="32" fillId="6" borderId="3" xfId="0" applyFont="1" applyFill="1" applyBorder="1" applyAlignment="1">
      <alignment horizontal="center" vertical="center" wrapText="1"/>
    </xf>
    <xf numFmtId="0" fontId="14" fillId="7" borderId="8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14" fillId="7" borderId="6" xfId="0" applyFont="1" applyFill="1" applyBorder="1" applyAlignment="1">
      <alignment horizontal="center" vertical="center" wrapText="1"/>
    </xf>
    <xf numFmtId="0" fontId="38" fillId="6" borderId="0" xfId="0" applyFont="1" applyFill="1" applyAlignment="1">
      <alignment horizontal="center" vertical="center" wrapText="1"/>
    </xf>
    <xf numFmtId="0" fontId="38" fillId="6" borderId="0" xfId="0" applyFont="1" applyFill="1" applyAlignment="1">
      <alignment horizontal="right" vertical="center" wrapText="1"/>
    </xf>
  </cellXfs>
  <cellStyles count="13">
    <cellStyle name="Normal" xfId="1"/>
    <cellStyle name="S10" xfId="2"/>
    <cellStyle name="Обычный" xfId="0" builtinId="0"/>
    <cellStyle name="Обычный 10" xfId="3"/>
    <cellStyle name="Обычный 10 2" xfId="12"/>
    <cellStyle name="Обычный 2" xfId="4"/>
    <cellStyle name="Обычный 2 10 2 2" xfId="5"/>
    <cellStyle name="Обычный 23 3" xfId="6"/>
    <cellStyle name="Обычный 3" xfId="7"/>
    <cellStyle name="Обычный 3 2" xfId="8"/>
    <cellStyle name="Обычный 4" xfId="11"/>
    <cellStyle name="Процентный 2" xfId="9"/>
    <cellStyle name="Финансовый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2"/>
  <sheetViews>
    <sheetView view="pageBreakPreview" zoomScale="70" workbookViewId="0">
      <pane ySplit="4" topLeftCell="A5" activePane="bottomLeft" state="frozen"/>
      <selection activeCell="C33" sqref="C33"/>
      <selection pane="bottomLeft"/>
    </sheetView>
  </sheetViews>
  <sheetFormatPr defaultRowHeight="15" outlineLevelRow="1" outlineLevelCol="1" x14ac:dyDescent="0.25"/>
  <cols>
    <col min="1" max="1" width="5.7109375" style="1" bestFit="1" customWidth="1"/>
    <col min="2" max="2" width="22.85546875" style="1" customWidth="1"/>
    <col min="3" max="5" width="22.85546875" style="1" customWidth="1" outlineLevel="1"/>
    <col min="6" max="8" width="17.42578125" style="1" customWidth="1"/>
    <col min="9" max="9" width="12.42578125" style="1" customWidth="1" outlineLevel="1"/>
    <col min="10" max="10" width="10" style="1" customWidth="1" outlineLevel="1"/>
    <col min="11" max="11" width="17.7109375" style="1" customWidth="1" outlineLevel="1"/>
    <col min="12" max="13" width="17.42578125" style="1" customWidth="1"/>
    <col min="14" max="14" width="12.85546875" style="1" customWidth="1" outlineLevel="1"/>
    <col min="15" max="15" width="10" style="1" customWidth="1" outlineLevel="1"/>
    <col min="16" max="16" width="21.140625" style="1" customWidth="1" outlineLevel="1"/>
    <col min="17" max="17" width="10" style="1" bestFit="1" customWidth="1" outlineLevel="1"/>
    <col min="18" max="19" width="17.42578125" style="1" customWidth="1"/>
    <col min="20" max="20" width="28.28515625" style="1" customWidth="1"/>
    <col min="21" max="21" width="29.5703125" style="1" customWidth="1"/>
    <col min="22" max="16384" width="9.140625" style="1"/>
  </cols>
  <sheetData>
    <row r="1" spans="1:21" ht="16.5" x14ac:dyDescent="0.25">
      <c r="R1" s="198" t="s">
        <v>0</v>
      </c>
      <c r="S1" s="198"/>
    </row>
    <row r="2" spans="1:21" ht="48.75" customHeight="1" x14ac:dyDescent="0.25">
      <c r="A2" s="199" t="s">
        <v>1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</row>
    <row r="3" spans="1:21" ht="32.25" customHeight="1" x14ac:dyDescent="0.25">
      <c r="A3" s="200" t="s">
        <v>2</v>
      </c>
      <c r="B3" s="201" t="s">
        <v>3</v>
      </c>
      <c r="C3" s="202"/>
      <c r="D3" s="202"/>
      <c r="E3" s="203"/>
      <c r="F3" s="200" t="s">
        <v>4</v>
      </c>
      <c r="G3" s="200"/>
      <c r="H3" s="204" t="s">
        <v>5</v>
      </c>
      <c r="I3" s="206" t="s">
        <v>6</v>
      </c>
      <c r="J3" s="207"/>
      <c r="K3" s="207"/>
      <c r="L3" s="200" t="s">
        <v>7</v>
      </c>
      <c r="M3" s="200" t="s">
        <v>8</v>
      </c>
      <c r="N3" s="206" t="s">
        <v>9</v>
      </c>
      <c r="O3" s="208"/>
      <c r="P3" s="206" t="s">
        <v>10</v>
      </c>
      <c r="Q3" s="208"/>
      <c r="R3" s="200" t="s">
        <v>11</v>
      </c>
      <c r="S3" s="200"/>
    </row>
    <row r="4" spans="1:21" ht="49.5" x14ac:dyDescent="0.25">
      <c r="A4" s="200"/>
      <c r="B4" s="2" t="s">
        <v>12</v>
      </c>
      <c r="C4" s="3" t="s">
        <v>13</v>
      </c>
      <c r="D4" s="3" t="s">
        <v>14</v>
      </c>
      <c r="E4" s="3" t="s">
        <v>15</v>
      </c>
      <c r="F4" s="2" t="s">
        <v>16</v>
      </c>
      <c r="G4" s="2" t="s">
        <v>17</v>
      </c>
      <c r="H4" s="205"/>
      <c r="I4" s="3" t="s">
        <v>18</v>
      </c>
      <c r="J4" s="3" t="s">
        <v>19</v>
      </c>
      <c r="K4" s="3" t="s">
        <v>20</v>
      </c>
      <c r="L4" s="200"/>
      <c r="M4" s="200"/>
      <c r="N4" s="3" t="s">
        <v>18</v>
      </c>
      <c r="O4" s="3" t="s">
        <v>19</v>
      </c>
      <c r="P4" s="3" t="s">
        <v>18</v>
      </c>
      <c r="Q4" s="3" t="s">
        <v>19</v>
      </c>
      <c r="R4" s="2" t="s">
        <v>21</v>
      </c>
      <c r="S4" s="2" t="s">
        <v>22</v>
      </c>
      <c r="T4" s="4" t="s">
        <v>23</v>
      </c>
      <c r="U4" s="5" t="s">
        <v>24</v>
      </c>
    </row>
    <row r="5" spans="1:21" ht="16.5" outlineLevel="1" x14ac:dyDescent="0.25">
      <c r="A5" s="6">
        <f>1</f>
        <v>1</v>
      </c>
      <c r="B5" s="6" t="s">
        <v>25</v>
      </c>
      <c r="C5" s="6" t="e">
        <f t="shared" ref="C5:C68" si="0">' ППЭ ЕГЭ'!#REF!</f>
        <v>#REF!</v>
      </c>
      <c r="D5" s="6" t="e">
        <f t="shared" ref="D5:D68" si="1">IF(' ППЭ ЕГЭ'!#REF!="","",' ППЭ ЕГЭ'!#REF!)</f>
        <v>#REF!</v>
      </c>
      <c r="E5" s="7" t="e">
        <f t="shared" ref="E5:E68" si="2">' ППЭ ЕГЭ'!#REF!</f>
        <v>#REF!</v>
      </c>
      <c r="F5" s="8" t="e">
        <f t="shared" ref="F5:F68" si="3">IF(' ППЭ ЕГЭ'!#REF!="ТСО","",1)</f>
        <v>#REF!</v>
      </c>
      <c r="G5" s="6" t="e">
        <f t="shared" ref="G5:G10" si="4">IF(F5="",1,"")</f>
        <v>#REF!</v>
      </c>
      <c r="H5" s="6" t="e">
        <f t="shared" ref="H5:H68" si="5">IF(' ППЭ ЕГЭ'!#REF!="да",1,"")</f>
        <v>#REF!</v>
      </c>
      <c r="I5" s="6" t="e">
        <f t="shared" ref="I5:I68" si="6">IF(' ППЭ ЕГЭ'!#REF!="","",' ППЭ ЕГЭ'!#REF!)</f>
        <v>#REF!</v>
      </c>
      <c r="J5" s="6" t="e">
        <f t="shared" ref="J5:J9" si="7">IF(I5="","",' ППЭ ЕГЭ'!#REF!)</f>
        <v>#REF!</v>
      </c>
      <c r="K5" s="9" t="e">
        <f t="shared" ref="K5:K68" si="8">IF(' ППЭ ЕГЭ'!#REF!="","",' ППЭ ЕГЭ'!#REF!)</f>
        <v>#REF!</v>
      </c>
      <c r="L5" s="6" t="e">
        <f t="shared" ref="L5:L68" si="9">IF(' ППЭ ЕГЭ'!#REF!="нет",1,"")</f>
        <v>#REF!</v>
      </c>
      <c r="M5" s="6" t="e">
        <f t="shared" ref="M5:M10" si="10">IF(N5="","",N5)</f>
        <v>#REF!</v>
      </c>
      <c r="N5" s="10" t="e">
        <f>IF('26.04.2021'!P7=0,"",'26.04.2021'!P7)</f>
        <v>#REF!</v>
      </c>
      <c r="O5" s="11" t="e">
        <f>IF('26.04.2021'!Q7=0,"",'26.04.2021'!Q7)</f>
        <v>#REF!</v>
      </c>
      <c r="P5" s="6" t="e">
        <f t="shared" ref="P5:P68" si="11">IF(AND(' ППЭ ЕГЭ'!#REF!="да",' ППЭ ЕГЭ'!#REF!&lt;&gt;' ППЭ ЕГЭ'!#REF!,' ППЭ ЕГЭ'!#REF!&lt;&gt;"Россети Сибирь"),1,"")</f>
        <v>#REF!</v>
      </c>
      <c r="Q5" s="6" t="e">
        <f t="shared" ref="Q5:Q9" si="12">IF(P5="","",' ППЭ ЕГЭ'!#REF!)</f>
        <v>#REF!</v>
      </c>
      <c r="R5" s="6" t="e">
        <f t="shared" ref="R5:R68" si="13">IF(' ППЭ ЕГЭ'!#REF!="","",' ППЭ ЕГЭ'!#REF!)</f>
        <v>#REF!</v>
      </c>
      <c r="S5" s="9" t="e">
        <f t="shared" ref="S5:S68" si="14">IF(' ППЭ ЕГЭ'!#REF!="","",' ППЭ ЕГЭ'!#REF!)</f>
        <v>#REF!</v>
      </c>
      <c r="T5" s="1" t="e">
        <f t="shared" ref="T5:T68" si="15">IF(' ППЭ ЕГЭ'!#REF!=0,"",' ППЭ ЕГЭ'!#REF!)</f>
        <v>#REF!</v>
      </c>
      <c r="U5" s="12" t="e">
        <f t="shared" ref="U5:U68" si="16">' ППЭ ЕГЭ'!#REF!</f>
        <v>#REF!</v>
      </c>
    </row>
    <row r="6" spans="1:21" ht="16.5" outlineLevel="1" x14ac:dyDescent="0.25">
      <c r="A6" s="6">
        <f t="shared" ref="A6:A69" si="17">1+A5</f>
        <v>2</v>
      </c>
      <c r="B6" s="6" t="s">
        <v>25</v>
      </c>
      <c r="C6" s="6" t="e">
        <f t="shared" si="0"/>
        <v>#REF!</v>
      </c>
      <c r="D6" s="6" t="e">
        <f t="shared" si="1"/>
        <v>#REF!</v>
      </c>
      <c r="E6" s="7" t="e">
        <f t="shared" si="2"/>
        <v>#REF!</v>
      </c>
      <c r="F6" s="8" t="e">
        <f t="shared" si="3"/>
        <v>#REF!</v>
      </c>
      <c r="G6" s="6" t="e">
        <f t="shared" si="4"/>
        <v>#REF!</v>
      </c>
      <c r="H6" s="6" t="e">
        <f t="shared" si="5"/>
        <v>#REF!</v>
      </c>
      <c r="I6" s="6" t="e">
        <f t="shared" si="6"/>
        <v>#REF!</v>
      </c>
      <c r="J6" s="6" t="e">
        <f t="shared" si="7"/>
        <v>#REF!</v>
      </c>
      <c r="K6" s="9" t="e">
        <f t="shared" si="8"/>
        <v>#REF!</v>
      </c>
      <c r="L6" s="6" t="e">
        <f t="shared" si="9"/>
        <v>#REF!</v>
      </c>
      <c r="M6" s="6" t="e">
        <f t="shared" si="10"/>
        <v>#REF!</v>
      </c>
      <c r="N6" s="10" t="e">
        <f>IF('26.04.2021'!P8=0,"",'26.04.2021'!P8)</f>
        <v>#REF!</v>
      </c>
      <c r="O6" s="11" t="e">
        <f>IF('26.04.2021'!Q8=0,"",'26.04.2021'!Q8)</f>
        <v>#REF!</v>
      </c>
      <c r="P6" s="6" t="e">
        <f t="shared" si="11"/>
        <v>#REF!</v>
      </c>
      <c r="Q6" s="6" t="e">
        <f t="shared" si="12"/>
        <v>#REF!</v>
      </c>
      <c r="R6" s="6" t="e">
        <f t="shared" si="13"/>
        <v>#REF!</v>
      </c>
      <c r="S6" s="9" t="e">
        <f t="shared" si="14"/>
        <v>#REF!</v>
      </c>
      <c r="T6" s="1" t="e">
        <f t="shared" si="15"/>
        <v>#REF!</v>
      </c>
      <c r="U6" s="12" t="e">
        <f t="shared" si="16"/>
        <v>#REF!</v>
      </c>
    </row>
    <row r="7" spans="1:21" ht="16.5" outlineLevel="1" x14ac:dyDescent="0.25">
      <c r="A7" s="6">
        <f t="shared" si="17"/>
        <v>3</v>
      </c>
      <c r="B7" s="6" t="s">
        <v>25</v>
      </c>
      <c r="C7" s="6" t="e">
        <f t="shared" si="0"/>
        <v>#REF!</v>
      </c>
      <c r="D7" s="6" t="e">
        <f t="shared" si="1"/>
        <v>#REF!</v>
      </c>
      <c r="E7" s="7" t="e">
        <f t="shared" si="2"/>
        <v>#REF!</v>
      </c>
      <c r="F7" s="8" t="e">
        <f t="shared" si="3"/>
        <v>#REF!</v>
      </c>
      <c r="G7" s="6" t="e">
        <f t="shared" si="4"/>
        <v>#REF!</v>
      </c>
      <c r="H7" s="6" t="e">
        <f t="shared" si="5"/>
        <v>#REF!</v>
      </c>
      <c r="I7" s="6" t="e">
        <f t="shared" si="6"/>
        <v>#REF!</v>
      </c>
      <c r="J7" s="6" t="e">
        <f t="shared" si="7"/>
        <v>#REF!</v>
      </c>
      <c r="K7" s="9" t="e">
        <f t="shared" si="8"/>
        <v>#REF!</v>
      </c>
      <c r="L7" s="6" t="e">
        <f t="shared" si="9"/>
        <v>#REF!</v>
      </c>
      <c r="M7" s="6" t="e">
        <f t="shared" si="10"/>
        <v>#REF!</v>
      </c>
      <c r="N7" s="10" t="e">
        <f>IF('26.04.2021'!P9=0,"",'26.04.2021'!P9)</f>
        <v>#REF!</v>
      </c>
      <c r="O7" s="11" t="e">
        <f>IF('26.04.2021'!Q9=0,"",'26.04.2021'!Q9)</f>
        <v>#REF!</v>
      </c>
      <c r="P7" s="6" t="e">
        <f t="shared" si="11"/>
        <v>#REF!</v>
      </c>
      <c r="Q7" s="6" t="e">
        <f t="shared" si="12"/>
        <v>#REF!</v>
      </c>
      <c r="R7" s="6" t="e">
        <f t="shared" si="13"/>
        <v>#REF!</v>
      </c>
      <c r="S7" s="9" t="e">
        <f t="shared" si="14"/>
        <v>#REF!</v>
      </c>
      <c r="T7" s="1" t="e">
        <f t="shared" si="15"/>
        <v>#REF!</v>
      </c>
      <c r="U7" s="12" t="e">
        <f t="shared" si="16"/>
        <v>#REF!</v>
      </c>
    </row>
    <row r="8" spans="1:21" ht="16.5" outlineLevel="1" x14ac:dyDescent="0.25">
      <c r="A8" s="6">
        <f t="shared" si="17"/>
        <v>4</v>
      </c>
      <c r="B8" s="6" t="s">
        <v>25</v>
      </c>
      <c r="C8" s="6" t="e">
        <f t="shared" si="0"/>
        <v>#REF!</v>
      </c>
      <c r="D8" s="6" t="e">
        <f t="shared" si="1"/>
        <v>#REF!</v>
      </c>
      <c r="E8" s="7" t="e">
        <f t="shared" si="2"/>
        <v>#REF!</v>
      </c>
      <c r="F8" s="8" t="e">
        <f t="shared" si="3"/>
        <v>#REF!</v>
      </c>
      <c r="G8" s="6" t="e">
        <f t="shared" si="4"/>
        <v>#REF!</v>
      </c>
      <c r="H8" s="6" t="e">
        <f t="shared" si="5"/>
        <v>#REF!</v>
      </c>
      <c r="I8" s="6" t="e">
        <f t="shared" si="6"/>
        <v>#REF!</v>
      </c>
      <c r="J8" s="6" t="e">
        <f t="shared" si="7"/>
        <v>#REF!</v>
      </c>
      <c r="K8" s="9" t="e">
        <f t="shared" si="8"/>
        <v>#REF!</v>
      </c>
      <c r="L8" s="6" t="e">
        <f t="shared" si="9"/>
        <v>#REF!</v>
      </c>
      <c r="M8" s="6" t="e">
        <f t="shared" si="10"/>
        <v>#REF!</v>
      </c>
      <c r="N8" s="10" t="e">
        <f>IF('26.04.2021'!P10=0,"",'26.04.2021'!P10)</f>
        <v>#REF!</v>
      </c>
      <c r="O8" s="11" t="e">
        <f>IF('26.04.2021'!Q10=0,"",'26.04.2021'!Q10)</f>
        <v>#REF!</v>
      </c>
      <c r="P8" s="6" t="e">
        <f t="shared" si="11"/>
        <v>#REF!</v>
      </c>
      <c r="Q8" s="6" t="e">
        <f t="shared" si="12"/>
        <v>#REF!</v>
      </c>
      <c r="R8" s="6" t="e">
        <f t="shared" si="13"/>
        <v>#REF!</v>
      </c>
      <c r="S8" s="9" t="e">
        <f t="shared" si="14"/>
        <v>#REF!</v>
      </c>
      <c r="T8" s="1" t="e">
        <f t="shared" si="15"/>
        <v>#REF!</v>
      </c>
      <c r="U8" s="12" t="e">
        <f t="shared" si="16"/>
        <v>#REF!</v>
      </c>
    </row>
    <row r="9" spans="1:21" ht="16.5" x14ac:dyDescent="0.25">
      <c r="A9" s="6">
        <f t="shared" si="17"/>
        <v>5</v>
      </c>
      <c r="B9" s="6" t="s">
        <v>25</v>
      </c>
      <c r="C9" s="6" t="e">
        <f t="shared" si="0"/>
        <v>#REF!</v>
      </c>
      <c r="D9" s="6" t="e">
        <f t="shared" si="1"/>
        <v>#REF!</v>
      </c>
      <c r="E9" s="7" t="e">
        <f t="shared" si="2"/>
        <v>#REF!</v>
      </c>
      <c r="F9" s="8" t="e">
        <f t="shared" si="3"/>
        <v>#REF!</v>
      </c>
      <c r="G9" s="6" t="e">
        <f t="shared" si="4"/>
        <v>#REF!</v>
      </c>
      <c r="H9" s="6" t="e">
        <f t="shared" si="5"/>
        <v>#REF!</v>
      </c>
      <c r="I9" s="6" t="e">
        <f t="shared" si="6"/>
        <v>#REF!</v>
      </c>
      <c r="J9" s="6" t="e">
        <f t="shared" si="7"/>
        <v>#REF!</v>
      </c>
      <c r="K9" s="9" t="e">
        <f t="shared" si="8"/>
        <v>#REF!</v>
      </c>
      <c r="L9" s="6" t="e">
        <f t="shared" si="9"/>
        <v>#REF!</v>
      </c>
      <c r="M9" s="6" t="e">
        <f t="shared" si="10"/>
        <v>#REF!</v>
      </c>
      <c r="N9" s="10" t="e">
        <f>IF('26.04.2021'!P11=0,"",'26.04.2021'!P11)</f>
        <v>#REF!</v>
      </c>
      <c r="O9" s="11" t="e">
        <f>IF('26.04.2021'!Q11=0,"",'26.04.2021'!Q11)</f>
        <v>#REF!</v>
      </c>
      <c r="P9" s="6" t="e">
        <f t="shared" si="11"/>
        <v>#REF!</v>
      </c>
      <c r="Q9" s="6" t="e">
        <f t="shared" si="12"/>
        <v>#REF!</v>
      </c>
      <c r="R9" s="6" t="e">
        <f t="shared" si="13"/>
        <v>#REF!</v>
      </c>
      <c r="S9" s="9" t="e">
        <f t="shared" si="14"/>
        <v>#REF!</v>
      </c>
      <c r="T9" s="1" t="e">
        <f t="shared" si="15"/>
        <v>#REF!</v>
      </c>
      <c r="U9" s="12" t="e">
        <f t="shared" si="16"/>
        <v>#REF!</v>
      </c>
    </row>
    <row r="10" spans="1:21" ht="16.5" x14ac:dyDescent="0.25">
      <c r="A10" s="6">
        <f t="shared" si="17"/>
        <v>6</v>
      </c>
      <c r="B10" s="6" t="s">
        <v>25</v>
      </c>
      <c r="C10" s="6" t="e">
        <f t="shared" si="0"/>
        <v>#REF!</v>
      </c>
      <c r="D10" s="6" t="e">
        <f t="shared" si="1"/>
        <v>#REF!</v>
      </c>
      <c r="E10" s="7" t="e">
        <f t="shared" si="2"/>
        <v>#REF!</v>
      </c>
      <c r="F10" s="8" t="e">
        <f t="shared" si="3"/>
        <v>#REF!</v>
      </c>
      <c r="G10" s="6" t="e">
        <f t="shared" si="4"/>
        <v>#REF!</v>
      </c>
      <c r="H10" s="6" t="e">
        <f t="shared" si="5"/>
        <v>#REF!</v>
      </c>
      <c r="I10" s="6" t="e">
        <f t="shared" si="6"/>
        <v>#REF!</v>
      </c>
      <c r="J10" s="6" t="e">
        <f t="shared" ref="J10:J70" si="18">IF(I10="","",' ППЭ ЕГЭ'!#REF!)</f>
        <v>#REF!</v>
      </c>
      <c r="K10" s="9" t="e">
        <f t="shared" si="8"/>
        <v>#REF!</v>
      </c>
      <c r="L10" s="6" t="e">
        <f t="shared" si="9"/>
        <v>#REF!</v>
      </c>
      <c r="M10" s="6" t="e">
        <f t="shared" si="10"/>
        <v>#REF!</v>
      </c>
      <c r="N10" s="10" t="e">
        <f>IF('26.04.2021'!P12=0,"",'26.04.2021'!P12)</f>
        <v>#REF!</v>
      </c>
      <c r="O10" s="11" t="e">
        <f>IF('26.04.2021'!Q12=0,"",'26.04.2021'!Q12)</f>
        <v>#REF!</v>
      </c>
      <c r="P10" s="6" t="e">
        <f t="shared" si="11"/>
        <v>#REF!</v>
      </c>
      <c r="Q10" s="6" t="e">
        <f t="shared" ref="Q10:Q70" si="19">IF(P10="","",' ППЭ ЕГЭ'!#REF!)</f>
        <v>#REF!</v>
      </c>
      <c r="R10" s="6" t="e">
        <f t="shared" si="13"/>
        <v>#REF!</v>
      </c>
      <c r="S10" s="9" t="e">
        <f t="shared" si="14"/>
        <v>#REF!</v>
      </c>
      <c r="T10" s="1" t="e">
        <f t="shared" si="15"/>
        <v>#REF!</v>
      </c>
      <c r="U10" s="12" t="e">
        <f t="shared" si="16"/>
        <v>#REF!</v>
      </c>
    </row>
    <row r="11" spans="1:21" ht="16.5" x14ac:dyDescent="0.25">
      <c r="A11" s="6">
        <f t="shared" si="17"/>
        <v>7</v>
      </c>
      <c r="B11" s="6" t="s">
        <v>25</v>
      </c>
      <c r="C11" s="6" t="e">
        <f t="shared" si="0"/>
        <v>#REF!</v>
      </c>
      <c r="D11" s="6" t="e">
        <f t="shared" si="1"/>
        <v>#REF!</v>
      </c>
      <c r="E11" s="7" t="e">
        <f t="shared" si="2"/>
        <v>#REF!</v>
      </c>
      <c r="F11" s="8" t="e">
        <f t="shared" si="3"/>
        <v>#REF!</v>
      </c>
      <c r="G11" s="6" t="e">
        <f t="shared" ref="G11:G74" si="20">IF(F11="",1,"")</f>
        <v>#REF!</v>
      </c>
      <c r="H11" s="6" t="e">
        <f t="shared" si="5"/>
        <v>#REF!</v>
      </c>
      <c r="I11" s="6" t="e">
        <f t="shared" si="6"/>
        <v>#REF!</v>
      </c>
      <c r="J11" s="6" t="e">
        <f t="shared" si="18"/>
        <v>#REF!</v>
      </c>
      <c r="K11" s="9" t="e">
        <f t="shared" si="8"/>
        <v>#REF!</v>
      </c>
      <c r="L11" s="6" t="e">
        <f t="shared" si="9"/>
        <v>#REF!</v>
      </c>
      <c r="M11" s="6" t="e">
        <f t="shared" ref="M11:M74" si="21">IF(N11="","",N11)</f>
        <v>#REF!</v>
      </c>
      <c r="N11" s="10" t="e">
        <f>IF('26.04.2021'!P13=0,"",'26.04.2021'!P13)</f>
        <v>#REF!</v>
      </c>
      <c r="O11" s="11" t="e">
        <f>IF('26.04.2021'!Q13=0,"",'26.04.2021'!Q13)</f>
        <v>#REF!</v>
      </c>
      <c r="P11" s="6" t="e">
        <f t="shared" si="11"/>
        <v>#REF!</v>
      </c>
      <c r="Q11" s="6" t="e">
        <f t="shared" si="19"/>
        <v>#REF!</v>
      </c>
      <c r="R11" s="6" t="e">
        <f t="shared" si="13"/>
        <v>#REF!</v>
      </c>
      <c r="S11" s="9" t="e">
        <f t="shared" si="14"/>
        <v>#REF!</v>
      </c>
      <c r="T11" s="1" t="e">
        <f t="shared" si="15"/>
        <v>#REF!</v>
      </c>
      <c r="U11" s="12" t="e">
        <f t="shared" si="16"/>
        <v>#REF!</v>
      </c>
    </row>
    <row r="12" spans="1:21" ht="16.5" x14ac:dyDescent="0.25">
      <c r="A12" s="6">
        <f t="shared" si="17"/>
        <v>8</v>
      </c>
      <c r="B12" s="6" t="s">
        <v>25</v>
      </c>
      <c r="C12" s="6" t="e">
        <f t="shared" si="0"/>
        <v>#REF!</v>
      </c>
      <c r="D12" s="6" t="e">
        <f t="shared" si="1"/>
        <v>#REF!</v>
      </c>
      <c r="E12" s="7" t="e">
        <f t="shared" si="2"/>
        <v>#REF!</v>
      </c>
      <c r="F12" s="8" t="e">
        <f t="shared" si="3"/>
        <v>#REF!</v>
      </c>
      <c r="G12" s="6" t="e">
        <f t="shared" si="20"/>
        <v>#REF!</v>
      </c>
      <c r="H12" s="6" t="e">
        <f t="shared" si="5"/>
        <v>#REF!</v>
      </c>
      <c r="I12" s="6" t="e">
        <f t="shared" si="6"/>
        <v>#REF!</v>
      </c>
      <c r="J12" s="6" t="e">
        <f t="shared" si="18"/>
        <v>#REF!</v>
      </c>
      <c r="K12" s="9" t="e">
        <f t="shared" si="8"/>
        <v>#REF!</v>
      </c>
      <c r="L12" s="6" t="e">
        <f t="shared" si="9"/>
        <v>#REF!</v>
      </c>
      <c r="M12" s="6" t="e">
        <f t="shared" si="21"/>
        <v>#REF!</v>
      </c>
      <c r="N12" s="10" t="e">
        <f>IF('26.04.2021'!P14=0,"",'26.04.2021'!P14)</f>
        <v>#REF!</v>
      </c>
      <c r="O12" s="11" t="e">
        <f>IF('26.04.2021'!Q14=0,"",'26.04.2021'!Q14)</f>
        <v>#REF!</v>
      </c>
      <c r="P12" s="6" t="e">
        <f t="shared" si="11"/>
        <v>#REF!</v>
      </c>
      <c r="Q12" s="6" t="e">
        <f t="shared" si="19"/>
        <v>#REF!</v>
      </c>
      <c r="R12" s="6" t="e">
        <f t="shared" si="13"/>
        <v>#REF!</v>
      </c>
      <c r="S12" s="9" t="e">
        <f t="shared" si="14"/>
        <v>#REF!</v>
      </c>
      <c r="T12" s="1" t="e">
        <f t="shared" si="15"/>
        <v>#REF!</v>
      </c>
      <c r="U12" s="12" t="e">
        <f t="shared" si="16"/>
        <v>#REF!</v>
      </c>
    </row>
    <row r="13" spans="1:21" ht="16.5" x14ac:dyDescent="0.25">
      <c r="A13" s="6">
        <f t="shared" si="17"/>
        <v>9</v>
      </c>
      <c r="B13" s="6" t="s">
        <v>25</v>
      </c>
      <c r="C13" s="6" t="e">
        <f t="shared" si="0"/>
        <v>#REF!</v>
      </c>
      <c r="D13" s="6" t="e">
        <f t="shared" si="1"/>
        <v>#REF!</v>
      </c>
      <c r="E13" s="7" t="e">
        <f t="shared" si="2"/>
        <v>#REF!</v>
      </c>
      <c r="F13" s="8" t="e">
        <f t="shared" si="3"/>
        <v>#REF!</v>
      </c>
      <c r="G13" s="6" t="e">
        <f t="shared" si="20"/>
        <v>#REF!</v>
      </c>
      <c r="H13" s="6" t="e">
        <f t="shared" si="5"/>
        <v>#REF!</v>
      </c>
      <c r="I13" s="6" t="e">
        <f t="shared" si="6"/>
        <v>#REF!</v>
      </c>
      <c r="J13" s="6" t="e">
        <f t="shared" si="18"/>
        <v>#REF!</v>
      </c>
      <c r="K13" s="9" t="e">
        <f t="shared" si="8"/>
        <v>#REF!</v>
      </c>
      <c r="L13" s="6" t="e">
        <f t="shared" si="9"/>
        <v>#REF!</v>
      </c>
      <c r="M13" s="6" t="e">
        <f t="shared" si="21"/>
        <v>#REF!</v>
      </c>
      <c r="N13" s="10" t="e">
        <f>IF('26.04.2021'!P15=0,"",'26.04.2021'!P15)</f>
        <v>#REF!</v>
      </c>
      <c r="O13" s="11" t="e">
        <f>IF('26.04.2021'!Q15=0,"",'26.04.2021'!Q15)</f>
        <v>#REF!</v>
      </c>
      <c r="P13" s="6" t="e">
        <f t="shared" si="11"/>
        <v>#REF!</v>
      </c>
      <c r="Q13" s="6" t="e">
        <f t="shared" si="19"/>
        <v>#REF!</v>
      </c>
      <c r="R13" s="6" t="e">
        <f t="shared" si="13"/>
        <v>#REF!</v>
      </c>
      <c r="S13" s="9" t="e">
        <f t="shared" si="14"/>
        <v>#REF!</v>
      </c>
      <c r="T13" s="1" t="e">
        <f t="shared" si="15"/>
        <v>#REF!</v>
      </c>
      <c r="U13" s="12" t="e">
        <f t="shared" si="16"/>
        <v>#REF!</v>
      </c>
    </row>
    <row r="14" spans="1:21" ht="16.5" x14ac:dyDescent="0.25">
      <c r="A14" s="6">
        <f t="shared" si="17"/>
        <v>10</v>
      </c>
      <c r="B14" s="6" t="s">
        <v>25</v>
      </c>
      <c r="C14" s="6" t="e">
        <f t="shared" si="0"/>
        <v>#REF!</v>
      </c>
      <c r="D14" s="6" t="e">
        <f t="shared" si="1"/>
        <v>#REF!</v>
      </c>
      <c r="E14" s="7" t="e">
        <f t="shared" si="2"/>
        <v>#REF!</v>
      </c>
      <c r="F14" s="8" t="e">
        <f t="shared" si="3"/>
        <v>#REF!</v>
      </c>
      <c r="G14" s="6" t="e">
        <f t="shared" si="20"/>
        <v>#REF!</v>
      </c>
      <c r="H14" s="6" t="e">
        <f t="shared" si="5"/>
        <v>#REF!</v>
      </c>
      <c r="I14" s="6" t="e">
        <f t="shared" si="6"/>
        <v>#REF!</v>
      </c>
      <c r="J14" s="6" t="e">
        <f t="shared" si="18"/>
        <v>#REF!</v>
      </c>
      <c r="K14" s="9" t="e">
        <f t="shared" si="8"/>
        <v>#REF!</v>
      </c>
      <c r="L14" s="6" t="e">
        <f t="shared" si="9"/>
        <v>#REF!</v>
      </c>
      <c r="M14" s="6" t="e">
        <f t="shared" si="21"/>
        <v>#REF!</v>
      </c>
      <c r="N14" s="10" t="e">
        <f>IF('26.04.2021'!P16=0,"",'26.04.2021'!P16)</f>
        <v>#REF!</v>
      </c>
      <c r="O14" s="11" t="e">
        <f>IF('26.04.2021'!Q16=0,"",'26.04.2021'!Q16)</f>
        <v>#REF!</v>
      </c>
      <c r="P14" s="6" t="e">
        <f t="shared" si="11"/>
        <v>#REF!</v>
      </c>
      <c r="Q14" s="6" t="e">
        <f t="shared" si="19"/>
        <v>#REF!</v>
      </c>
      <c r="R14" s="6" t="e">
        <f t="shared" si="13"/>
        <v>#REF!</v>
      </c>
      <c r="S14" s="9" t="e">
        <f t="shared" si="14"/>
        <v>#REF!</v>
      </c>
      <c r="T14" s="1" t="e">
        <f t="shared" si="15"/>
        <v>#REF!</v>
      </c>
      <c r="U14" s="12" t="e">
        <f t="shared" si="16"/>
        <v>#REF!</v>
      </c>
    </row>
    <row r="15" spans="1:21" ht="16.5" x14ac:dyDescent="0.25">
      <c r="A15" s="6">
        <f t="shared" si="17"/>
        <v>11</v>
      </c>
      <c r="B15" s="6" t="s">
        <v>25</v>
      </c>
      <c r="C15" s="6" t="e">
        <f t="shared" si="0"/>
        <v>#REF!</v>
      </c>
      <c r="D15" s="6" t="e">
        <f t="shared" si="1"/>
        <v>#REF!</v>
      </c>
      <c r="E15" s="7" t="e">
        <f t="shared" si="2"/>
        <v>#REF!</v>
      </c>
      <c r="F15" s="8" t="e">
        <f t="shared" si="3"/>
        <v>#REF!</v>
      </c>
      <c r="G15" s="6" t="e">
        <f t="shared" si="20"/>
        <v>#REF!</v>
      </c>
      <c r="H15" s="6" t="e">
        <f t="shared" si="5"/>
        <v>#REF!</v>
      </c>
      <c r="I15" s="6" t="e">
        <f t="shared" si="6"/>
        <v>#REF!</v>
      </c>
      <c r="J15" s="6" t="e">
        <f t="shared" si="18"/>
        <v>#REF!</v>
      </c>
      <c r="K15" s="9" t="e">
        <f t="shared" si="8"/>
        <v>#REF!</v>
      </c>
      <c r="L15" s="6" t="e">
        <f t="shared" si="9"/>
        <v>#REF!</v>
      </c>
      <c r="M15" s="6" t="e">
        <f t="shared" si="21"/>
        <v>#REF!</v>
      </c>
      <c r="N15" s="10" t="e">
        <f>IF('26.04.2021'!P17=0,"",'26.04.2021'!P17)</f>
        <v>#REF!</v>
      </c>
      <c r="O15" s="11" t="e">
        <f>IF('26.04.2021'!Q17=0,"",'26.04.2021'!Q17)</f>
        <v>#REF!</v>
      </c>
      <c r="P15" s="6" t="e">
        <f t="shared" si="11"/>
        <v>#REF!</v>
      </c>
      <c r="Q15" s="6" t="e">
        <f t="shared" si="19"/>
        <v>#REF!</v>
      </c>
      <c r="R15" s="6" t="e">
        <f t="shared" si="13"/>
        <v>#REF!</v>
      </c>
      <c r="S15" s="9" t="e">
        <f t="shared" si="14"/>
        <v>#REF!</v>
      </c>
      <c r="T15" s="1" t="e">
        <f t="shared" si="15"/>
        <v>#REF!</v>
      </c>
      <c r="U15" s="12" t="e">
        <f t="shared" si="16"/>
        <v>#REF!</v>
      </c>
    </row>
    <row r="16" spans="1:21" ht="16.5" x14ac:dyDescent="0.25">
      <c r="A16" s="6">
        <f t="shared" si="17"/>
        <v>12</v>
      </c>
      <c r="B16" s="6" t="s">
        <v>25</v>
      </c>
      <c r="C16" s="6" t="e">
        <f t="shared" si="0"/>
        <v>#REF!</v>
      </c>
      <c r="D16" s="6" t="e">
        <f t="shared" si="1"/>
        <v>#REF!</v>
      </c>
      <c r="E16" s="7" t="e">
        <f t="shared" si="2"/>
        <v>#REF!</v>
      </c>
      <c r="F16" s="8" t="e">
        <f t="shared" si="3"/>
        <v>#REF!</v>
      </c>
      <c r="G16" s="6" t="e">
        <f t="shared" si="20"/>
        <v>#REF!</v>
      </c>
      <c r="H16" s="6" t="e">
        <f t="shared" si="5"/>
        <v>#REF!</v>
      </c>
      <c r="I16" s="6" t="e">
        <f t="shared" si="6"/>
        <v>#REF!</v>
      </c>
      <c r="J16" s="6" t="e">
        <f t="shared" si="18"/>
        <v>#REF!</v>
      </c>
      <c r="K16" s="9" t="e">
        <f t="shared" si="8"/>
        <v>#REF!</v>
      </c>
      <c r="L16" s="6" t="e">
        <f t="shared" si="9"/>
        <v>#REF!</v>
      </c>
      <c r="M16" s="6" t="e">
        <f t="shared" si="21"/>
        <v>#REF!</v>
      </c>
      <c r="N16" s="10" t="e">
        <f>IF('26.04.2021'!P18=0,"",'26.04.2021'!P18)</f>
        <v>#REF!</v>
      </c>
      <c r="O16" s="11" t="e">
        <f>IF('26.04.2021'!Q18=0,"",'26.04.2021'!Q18)</f>
        <v>#REF!</v>
      </c>
      <c r="P16" s="6" t="e">
        <f t="shared" si="11"/>
        <v>#REF!</v>
      </c>
      <c r="Q16" s="6" t="e">
        <f t="shared" si="19"/>
        <v>#REF!</v>
      </c>
      <c r="R16" s="6" t="e">
        <f t="shared" si="13"/>
        <v>#REF!</v>
      </c>
      <c r="S16" s="9" t="e">
        <f t="shared" si="14"/>
        <v>#REF!</v>
      </c>
      <c r="T16" s="1" t="e">
        <f t="shared" si="15"/>
        <v>#REF!</v>
      </c>
      <c r="U16" s="12" t="e">
        <f t="shared" si="16"/>
        <v>#REF!</v>
      </c>
    </row>
    <row r="17" spans="1:21" ht="16.5" x14ac:dyDescent="0.25">
      <c r="A17" s="6">
        <f t="shared" si="17"/>
        <v>13</v>
      </c>
      <c r="B17" s="6" t="s">
        <v>25</v>
      </c>
      <c r="C17" s="6" t="e">
        <f t="shared" si="0"/>
        <v>#REF!</v>
      </c>
      <c r="D17" s="6" t="e">
        <f t="shared" si="1"/>
        <v>#REF!</v>
      </c>
      <c r="E17" s="7" t="e">
        <f t="shared" si="2"/>
        <v>#REF!</v>
      </c>
      <c r="F17" s="8" t="e">
        <f t="shared" si="3"/>
        <v>#REF!</v>
      </c>
      <c r="G17" s="6" t="e">
        <f t="shared" si="20"/>
        <v>#REF!</v>
      </c>
      <c r="H17" s="6" t="e">
        <f t="shared" si="5"/>
        <v>#REF!</v>
      </c>
      <c r="I17" s="6" t="e">
        <f t="shared" si="6"/>
        <v>#REF!</v>
      </c>
      <c r="J17" s="6" t="e">
        <f t="shared" si="18"/>
        <v>#REF!</v>
      </c>
      <c r="K17" s="9" t="e">
        <f t="shared" si="8"/>
        <v>#REF!</v>
      </c>
      <c r="L17" s="6" t="e">
        <f t="shared" si="9"/>
        <v>#REF!</v>
      </c>
      <c r="M17" s="6" t="e">
        <f t="shared" si="21"/>
        <v>#REF!</v>
      </c>
      <c r="N17" s="10" t="e">
        <f>IF('26.04.2021'!P19=0,"",'26.04.2021'!P19)</f>
        <v>#REF!</v>
      </c>
      <c r="O17" s="11" t="e">
        <f>IF('26.04.2021'!Q19=0,"",'26.04.2021'!Q19)</f>
        <v>#REF!</v>
      </c>
      <c r="P17" s="6" t="e">
        <f t="shared" si="11"/>
        <v>#REF!</v>
      </c>
      <c r="Q17" s="6" t="e">
        <f t="shared" si="19"/>
        <v>#REF!</v>
      </c>
      <c r="R17" s="6" t="e">
        <f t="shared" si="13"/>
        <v>#REF!</v>
      </c>
      <c r="S17" s="9" t="e">
        <f t="shared" si="14"/>
        <v>#REF!</v>
      </c>
      <c r="T17" s="1" t="e">
        <f t="shared" si="15"/>
        <v>#REF!</v>
      </c>
      <c r="U17" s="12" t="e">
        <f t="shared" si="16"/>
        <v>#REF!</v>
      </c>
    </row>
    <row r="18" spans="1:21" ht="16.5" x14ac:dyDescent="0.25">
      <c r="A18" s="6">
        <f t="shared" si="17"/>
        <v>14</v>
      </c>
      <c r="B18" s="6" t="s">
        <v>25</v>
      </c>
      <c r="C18" s="6" t="e">
        <f t="shared" si="0"/>
        <v>#REF!</v>
      </c>
      <c r="D18" s="6" t="e">
        <f t="shared" si="1"/>
        <v>#REF!</v>
      </c>
      <c r="E18" s="7" t="e">
        <f t="shared" si="2"/>
        <v>#REF!</v>
      </c>
      <c r="F18" s="8" t="e">
        <f t="shared" si="3"/>
        <v>#REF!</v>
      </c>
      <c r="G18" s="6" t="e">
        <f t="shared" si="20"/>
        <v>#REF!</v>
      </c>
      <c r="H18" s="6" t="e">
        <f t="shared" si="5"/>
        <v>#REF!</v>
      </c>
      <c r="I18" s="6" t="e">
        <f t="shared" si="6"/>
        <v>#REF!</v>
      </c>
      <c r="J18" s="6" t="e">
        <f t="shared" si="18"/>
        <v>#REF!</v>
      </c>
      <c r="K18" s="9" t="e">
        <f t="shared" si="8"/>
        <v>#REF!</v>
      </c>
      <c r="L18" s="6" t="e">
        <f t="shared" si="9"/>
        <v>#REF!</v>
      </c>
      <c r="M18" s="6" t="e">
        <f t="shared" si="21"/>
        <v>#REF!</v>
      </c>
      <c r="N18" s="10" t="e">
        <f>IF('26.04.2021'!P20=0,"",'26.04.2021'!P20)</f>
        <v>#REF!</v>
      </c>
      <c r="O18" s="11" t="e">
        <f>IF('26.04.2021'!Q20=0,"",'26.04.2021'!Q20)</f>
        <v>#REF!</v>
      </c>
      <c r="P18" s="6" t="e">
        <f t="shared" si="11"/>
        <v>#REF!</v>
      </c>
      <c r="Q18" s="6" t="e">
        <f t="shared" si="19"/>
        <v>#REF!</v>
      </c>
      <c r="R18" s="6" t="e">
        <f t="shared" si="13"/>
        <v>#REF!</v>
      </c>
      <c r="S18" s="9" t="e">
        <f t="shared" si="14"/>
        <v>#REF!</v>
      </c>
      <c r="T18" s="1" t="e">
        <f t="shared" si="15"/>
        <v>#REF!</v>
      </c>
      <c r="U18" s="12" t="e">
        <f t="shared" si="16"/>
        <v>#REF!</v>
      </c>
    </row>
    <row r="19" spans="1:21" ht="16.5" x14ac:dyDescent="0.25">
      <c r="A19" s="6">
        <f t="shared" si="17"/>
        <v>15</v>
      </c>
      <c r="B19" s="6" t="s">
        <v>25</v>
      </c>
      <c r="C19" s="6" t="e">
        <f t="shared" si="0"/>
        <v>#REF!</v>
      </c>
      <c r="D19" s="6" t="e">
        <f t="shared" si="1"/>
        <v>#REF!</v>
      </c>
      <c r="E19" s="7" t="e">
        <f t="shared" si="2"/>
        <v>#REF!</v>
      </c>
      <c r="F19" s="8" t="e">
        <f t="shared" si="3"/>
        <v>#REF!</v>
      </c>
      <c r="G19" s="6" t="e">
        <f t="shared" si="20"/>
        <v>#REF!</v>
      </c>
      <c r="H19" s="6" t="e">
        <f t="shared" si="5"/>
        <v>#REF!</v>
      </c>
      <c r="I19" s="6" t="e">
        <f t="shared" si="6"/>
        <v>#REF!</v>
      </c>
      <c r="J19" s="6" t="e">
        <f t="shared" si="18"/>
        <v>#REF!</v>
      </c>
      <c r="K19" s="9" t="e">
        <f t="shared" si="8"/>
        <v>#REF!</v>
      </c>
      <c r="L19" s="6" t="e">
        <f t="shared" si="9"/>
        <v>#REF!</v>
      </c>
      <c r="M19" s="6" t="e">
        <f t="shared" si="21"/>
        <v>#REF!</v>
      </c>
      <c r="N19" s="10" t="e">
        <f>IF('26.04.2021'!P21=0,"",'26.04.2021'!P21)</f>
        <v>#REF!</v>
      </c>
      <c r="O19" s="11" t="e">
        <f>IF('26.04.2021'!Q21=0,"",'26.04.2021'!Q21)</f>
        <v>#REF!</v>
      </c>
      <c r="P19" s="6" t="e">
        <f t="shared" si="11"/>
        <v>#REF!</v>
      </c>
      <c r="Q19" s="6" t="e">
        <f t="shared" si="19"/>
        <v>#REF!</v>
      </c>
      <c r="R19" s="6" t="e">
        <f t="shared" si="13"/>
        <v>#REF!</v>
      </c>
      <c r="S19" s="9" t="e">
        <f t="shared" si="14"/>
        <v>#REF!</v>
      </c>
      <c r="T19" s="1" t="e">
        <f t="shared" si="15"/>
        <v>#REF!</v>
      </c>
      <c r="U19" s="12" t="e">
        <f t="shared" si="16"/>
        <v>#REF!</v>
      </c>
    </row>
    <row r="20" spans="1:21" ht="16.5" x14ac:dyDescent="0.25">
      <c r="A20" s="6">
        <f t="shared" si="17"/>
        <v>16</v>
      </c>
      <c r="B20" s="6" t="s">
        <v>25</v>
      </c>
      <c r="C20" s="6" t="e">
        <f t="shared" si="0"/>
        <v>#REF!</v>
      </c>
      <c r="D20" s="6" t="e">
        <f t="shared" si="1"/>
        <v>#REF!</v>
      </c>
      <c r="E20" s="7" t="e">
        <f t="shared" si="2"/>
        <v>#REF!</v>
      </c>
      <c r="F20" s="8" t="e">
        <f t="shared" si="3"/>
        <v>#REF!</v>
      </c>
      <c r="G20" s="6" t="e">
        <f t="shared" si="20"/>
        <v>#REF!</v>
      </c>
      <c r="H20" s="6" t="e">
        <f t="shared" si="5"/>
        <v>#REF!</v>
      </c>
      <c r="I20" s="6" t="e">
        <f t="shared" si="6"/>
        <v>#REF!</v>
      </c>
      <c r="J20" s="6" t="e">
        <f t="shared" si="18"/>
        <v>#REF!</v>
      </c>
      <c r="K20" s="9" t="e">
        <f t="shared" si="8"/>
        <v>#REF!</v>
      </c>
      <c r="L20" s="6" t="e">
        <f t="shared" si="9"/>
        <v>#REF!</v>
      </c>
      <c r="M20" s="6" t="e">
        <f t="shared" si="21"/>
        <v>#REF!</v>
      </c>
      <c r="N20" s="10" t="e">
        <f>IF('26.04.2021'!P22=0,"",'26.04.2021'!P22)</f>
        <v>#REF!</v>
      </c>
      <c r="O20" s="11" t="e">
        <f>IF('26.04.2021'!Q22=0,"",'26.04.2021'!Q22)</f>
        <v>#REF!</v>
      </c>
      <c r="P20" s="6" t="e">
        <f t="shared" si="11"/>
        <v>#REF!</v>
      </c>
      <c r="Q20" s="6" t="e">
        <f t="shared" si="19"/>
        <v>#REF!</v>
      </c>
      <c r="R20" s="6" t="e">
        <f t="shared" si="13"/>
        <v>#REF!</v>
      </c>
      <c r="S20" s="9" t="e">
        <f t="shared" si="14"/>
        <v>#REF!</v>
      </c>
      <c r="T20" s="1" t="e">
        <f t="shared" si="15"/>
        <v>#REF!</v>
      </c>
      <c r="U20" s="12" t="e">
        <f t="shared" si="16"/>
        <v>#REF!</v>
      </c>
    </row>
    <row r="21" spans="1:21" ht="16.5" x14ac:dyDescent="0.25">
      <c r="A21" s="6">
        <f t="shared" si="17"/>
        <v>17</v>
      </c>
      <c r="B21" s="6" t="s">
        <v>25</v>
      </c>
      <c r="C21" s="6" t="e">
        <f t="shared" si="0"/>
        <v>#REF!</v>
      </c>
      <c r="D21" s="6" t="e">
        <f t="shared" si="1"/>
        <v>#REF!</v>
      </c>
      <c r="E21" s="7" t="e">
        <f t="shared" si="2"/>
        <v>#REF!</v>
      </c>
      <c r="F21" s="8" t="e">
        <f t="shared" si="3"/>
        <v>#REF!</v>
      </c>
      <c r="G21" s="6" t="e">
        <f t="shared" si="20"/>
        <v>#REF!</v>
      </c>
      <c r="H21" s="6" t="e">
        <f t="shared" si="5"/>
        <v>#REF!</v>
      </c>
      <c r="I21" s="6" t="e">
        <f t="shared" si="6"/>
        <v>#REF!</v>
      </c>
      <c r="J21" s="6" t="e">
        <f t="shared" si="18"/>
        <v>#REF!</v>
      </c>
      <c r="K21" s="9" t="e">
        <f t="shared" si="8"/>
        <v>#REF!</v>
      </c>
      <c r="L21" s="6" t="e">
        <f t="shared" si="9"/>
        <v>#REF!</v>
      </c>
      <c r="M21" s="6" t="e">
        <f t="shared" si="21"/>
        <v>#REF!</v>
      </c>
      <c r="N21" s="10" t="e">
        <f>IF('26.04.2021'!P23=0,"",'26.04.2021'!P23)</f>
        <v>#REF!</v>
      </c>
      <c r="O21" s="11" t="e">
        <f>IF('26.04.2021'!Q23=0,"",'26.04.2021'!Q23)</f>
        <v>#REF!</v>
      </c>
      <c r="P21" s="6" t="e">
        <f t="shared" si="11"/>
        <v>#REF!</v>
      </c>
      <c r="Q21" s="6" t="e">
        <f t="shared" si="19"/>
        <v>#REF!</v>
      </c>
      <c r="R21" s="6" t="e">
        <f t="shared" si="13"/>
        <v>#REF!</v>
      </c>
      <c r="S21" s="9" t="e">
        <f t="shared" si="14"/>
        <v>#REF!</v>
      </c>
      <c r="T21" s="1" t="e">
        <f t="shared" si="15"/>
        <v>#REF!</v>
      </c>
      <c r="U21" s="12" t="e">
        <f t="shared" si="16"/>
        <v>#REF!</v>
      </c>
    </row>
    <row r="22" spans="1:21" ht="16.5" x14ac:dyDescent="0.25">
      <c r="A22" s="6">
        <f t="shared" si="17"/>
        <v>18</v>
      </c>
      <c r="B22" s="6" t="s">
        <v>25</v>
      </c>
      <c r="C22" s="6" t="e">
        <f t="shared" si="0"/>
        <v>#REF!</v>
      </c>
      <c r="D22" s="6" t="e">
        <f t="shared" si="1"/>
        <v>#REF!</v>
      </c>
      <c r="E22" s="7" t="e">
        <f t="shared" si="2"/>
        <v>#REF!</v>
      </c>
      <c r="F22" s="8" t="e">
        <f t="shared" si="3"/>
        <v>#REF!</v>
      </c>
      <c r="G22" s="6" t="e">
        <f t="shared" si="20"/>
        <v>#REF!</v>
      </c>
      <c r="H22" s="6" t="e">
        <f t="shared" si="5"/>
        <v>#REF!</v>
      </c>
      <c r="I22" s="6" t="e">
        <f t="shared" si="6"/>
        <v>#REF!</v>
      </c>
      <c r="J22" s="6" t="e">
        <f t="shared" si="18"/>
        <v>#REF!</v>
      </c>
      <c r="K22" s="9" t="e">
        <f t="shared" si="8"/>
        <v>#REF!</v>
      </c>
      <c r="L22" s="6" t="e">
        <f t="shared" si="9"/>
        <v>#REF!</v>
      </c>
      <c r="M22" s="6" t="e">
        <f t="shared" si="21"/>
        <v>#REF!</v>
      </c>
      <c r="N22" s="10" t="e">
        <f>IF('26.04.2021'!P24=0,"",'26.04.2021'!P24)</f>
        <v>#REF!</v>
      </c>
      <c r="O22" s="11" t="e">
        <f>IF('26.04.2021'!Q24=0,"",'26.04.2021'!Q24)</f>
        <v>#REF!</v>
      </c>
      <c r="P22" s="6" t="e">
        <f t="shared" si="11"/>
        <v>#REF!</v>
      </c>
      <c r="Q22" s="6" t="e">
        <f t="shared" si="19"/>
        <v>#REF!</v>
      </c>
      <c r="R22" s="6" t="e">
        <f t="shared" si="13"/>
        <v>#REF!</v>
      </c>
      <c r="S22" s="9" t="e">
        <f t="shared" si="14"/>
        <v>#REF!</v>
      </c>
      <c r="T22" s="1" t="e">
        <f t="shared" si="15"/>
        <v>#REF!</v>
      </c>
      <c r="U22" s="12" t="e">
        <f t="shared" si="16"/>
        <v>#REF!</v>
      </c>
    </row>
    <row r="23" spans="1:21" ht="16.5" x14ac:dyDescent="0.25">
      <c r="A23" s="6">
        <f t="shared" si="17"/>
        <v>19</v>
      </c>
      <c r="B23" s="6" t="s">
        <v>25</v>
      </c>
      <c r="C23" s="6" t="e">
        <f t="shared" si="0"/>
        <v>#REF!</v>
      </c>
      <c r="D23" s="6" t="e">
        <f t="shared" si="1"/>
        <v>#REF!</v>
      </c>
      <c r="E23" s="7" t="e">
        <f t="shared" si="2"/>
        <v>#REF!</v>
      </c>
      <c r="F23" s="8" t="e">
        <f t="shared" si="3"/>
        <v>#REF!</v>
      </c>
      <c r="G23" s="6" t="e">
        <f t="shared" si="20"/>
        <v>#REF!</v>
      </c>
      <c r="H23" s="6" t="e">
        <f t="shared" si="5"/>
        <v>#REF!</v>
      </c>
      <c r="I23" s="6" t="e">
        <f t="shared" si="6"/>
        <v>#REF!</v>
      </c>
      <c r="J23" s="6" t="e">
        <f t="shared" si="18"/>
        <v>#REF!</v>
      </c>
      <c r="K23" s="9" t="e">
        <f t="shared" si="8"/>
        <v>#REF!</v>
      </c>
      <c r="L23" s="6" t="e">
        <f t="shared" si="9"/>
        <v>#REF!</v>
      </c>
      <c r="M23" s="6" t="e">
        <f t="shared" si="21"/>
        <v>#REF!</v>
      </c>
      <c r="N23" s="10" t="e">
        <f>IF('26.04.2021'!P25=0,"",'26.04.2021'!P25)</f>
        <v>#REF!</v>
      </c>
      <c r="O23" s="11" t="e">
        <f>IF('26.04.2021'!Q25=0,"",'26.04.2021'!Q25)</f>
        <v>#REF!</v>
      </c>
      <c r="P23" s="6" t="e">
        <f t="shared" si="11"/>
        <v>#REF!</v>
      </c>
      <c r="Q23" s="6" t="e">
        <f t="shared" si="19"/>
        <v>#REF!</v>
      </c>
      <c r="R23" s="6" t="e">
        <f t="shared" si="13"/>
        <v>#REF!</v>
      </c>
      <c r="S23" s="9" t="e">
        <f t="shared" si="14"/>
        <v>#REF!</v>
      </c>
      <c r="T23" s="1" t="e">
        <f t="shared" si="15"/>
        <v>#REF!</v>
      </c>
      <c r="U23" s="12" t="e">
        <f t="shared" si="16"/>
        <v>#REF!</v>
      </c>
    </row>
    <row r="24" spans="1:21" ht="16.5" x14ac:dyDescent="0.25">
      <c r="A24" s="6">
        <f t="shared" si="17"/>
        <v>20</v>
      </c>
      <c r="B24" s="6" t="s">
        <v>25</v>
      </c>
      <c r="C24" s="6" t="e">
        <f t="shared" si="0"/>
        <v>#REF!</v>
      </c>
      <c r="D24" s="6" t="e">
        <f t="shared" si="1"/>
        <v>#REF!</v>
      </c>
      <c r="E24" s="7" t="e">
        <f t="shared" si="2"/>
        <v>#REF!</v>
      </c>
      <c r="F24" s="8" t="e">
        <f t="shared" si="3"/>
        <v>#REF!</v>
      </c>
      <c r="G24" s="6" t="e">
        <f t="shared" si="20"/>
        <v>#REF!</v>
      </c>
      <c r="H24" s="6" t="e">
        <f t="shared" si="5"/>
        <v>#REF!</v>
      </c>
      <c r="I24" s="6" t="e">
        <f t="shared" si="6"/>
        <v>#REF!</v>
      </c>
      <c r="J24" s="6" t="e">
        <f t="shared" si="18"/>
        <v>#REF!</v>
      </c>
      <c r="K24" s="9" t="e">
        <f t="shared" si="8"/>
        <v>#REF!</v>
      </c>
      <c r="L24" s="6" t="e">
        <f t="shared" si="9"/>
        <v>#REF!</v>
      </c>
      <c r="M24" s="6" t="e">
        <f t="shared" si="21"/>
        <v>#REF!</v>
      </c>
      <c r="N24" s="10" t="e">
        <f>IF('26.04.2021'!P26=0,"",'26.04.2021'!P26)</f>
        <v>#REF!</v>
      </c>
      <c r="O24" s="11" t="e">
        <f>IF('26.04.2021'!Q26=0,"",'26.04.2021'!Q26)</f>
        <v>#REF!</v>
      </c>
      <c r="P24" s="6" t="e">
        <f t="shared" si="11"/>
        <v>#REF!</v>
      </c>
      <c r="Q24" s="6" t="e">
        <f t="shared" si="19"/>
        <v>#REF!</v>
      </c>
      <c r="R24" s="6" t="e">
        <f t="shared" si="13"/>
        <v>#REF!</v>
      </c>
      <c r="S24" s="9" t="e">
        <f t="shared" si="14"/>
        <v>#REF!</v>
      </c>
      <c r="T24" s="1" t="e">
        <f t="shared" si="15"/>
        <v>#REF!</v>
      </c>
      <c r="U24" s="12" t="e">
        <f t="shared" si="16"/>
        <v>#REF!</v>
      </c>
    </row>
    <row r="25" spans="1:21" ht="16.5" x14ac:dyDescent="0.25">
      <c r="A25" s="6">
        <f t="shared" si="17"/>
        <v>21</v>
      </c>
      <c r="B25" s="6" t="s">
        <v>25</v>
      </c>
      <c r="C25" s="6" t="e">
        <f t="shared" si="0"/>
        <v>#REF!</v>
      </c>
      <c r="D25" s="6" t="e">
        <f t="shared" si="1"/>
        <v>#REF!</v>
      </c>
      <c r="E25" s="7" t="e">
        <f t="shared" si="2"/>
        <v>#REF!</v>
      </c>
      <c r="F25" s="8" t="e">
        <f t="shared" si="3"/>
        <v>#REF!</v>
      </c>
      <c r="G25" s="6" t="e">
        <f t="shared" si="20"/>
        <v>#REF!</v>
      </c>
      <c r="H25" s="6" t="e">
        <f t="shared" si="5"/>
        <v>#REF!</v>
      </c>
      <c r="I25" s="6" t="e">
        <f t="shared" si="6"/>
        <v>#REF!</v>
      </c>
      <c r="J25" s="6" t="e">
        <f t="shared" si="18"/>
        <v>#REF!</v>
      </c>
      <c r="K25" s="9" t="e">
        <f t="shared" si="8"/>
        <v>#REF!</v>
      </c>
      <c r="L25" s="6" t="e">
        <f t="shared" si="9"/>
        <v>#REF!</v>
      </c>
      <c r="M25" s="6" t="e">
        <f t="shared" si="21"/>
        <v>#REF!</v>
      </c>
      <c r="N25" s="10" t="e">
        <f>IF('26.04.2021'!P27=0,"",'26.04.2021'!P27)</f>
        <v>#REF!</v>
      </c>
      <c r="O25" s="11" t="e">
        <f>IF('26.04.2021'!Q27=0,"",'26.04.2021'!Q27)</f>
        <v>#REF!</v>
      </c>
      <c r="P25" s="6" t="e">
        <f t="shared" si="11"/>
        <v>#REF!</v>
      </c>
      <c r="Q25" s="6" t="e">
        <f t="shared" si="19"/>
        <v>#REF!</v>
      </c>
      <c r="R25" s="6" t="e">
        <f t="shared" si="13"/>
        <v>#REF!</v>
      </c>
      <c r="S25" s="9" t="e">
        <f t="shared" si="14"/>
        <v>#REF!</v>
      </c>
      <c r="T25" s="1" t="e">
        <f t="shared" si="15"/>
        <v>#REF!</v>
      </c>
      <c r="U25" s="12" t="e">
        <f t="shared" si="16"/>
        <v>#REF!</v>
      </c>
    </row>
    <row r="26" spans="1:21" ht="16.5" x14ac:dyDescent="0.25">
      <c r="A26" s="6">
        <f t="shared" si="17"/>
        <v>22</v>
      </c>
      <c r="B26" s="6" t="s">
        <v>25</v>
      </c>
      <c r="C26" s="6" t="e">
        <f t="shared" si="0"/>
        <v>#REF!</v>
      </c>
      <c r="D26" s="6" t="e">
        <f t="shared" si="1"/>
        <v>#REF!</v>
      </c>
      <c r="E26" s="7" t="e">
        <f t="shared" si="2"/>
        <v>#REF!</v>
      </c>
      <c r="F26" s="8" t="e">
        <f t="shared" si="3"/>
        <v>#REF!</v>
      </c>
      <c r="G26" s="6" t="e">
        <f t="shared" si="20"/>
        <v>#REF!</v>
      </c>
      <c r="H26" s="6" t="e">
        <f t="shared" si="5"/>
        <v>#REF!</v>
      </c>
      <c r="I26" s="6" t="e">
        <f t="shared" si="6"/>
        <v>#REF!</v>
      </c>
      <c r="J26" s="6" t="e">
        <f t="shared" si="18"/>
        <v>#REF!</v>
      </c>
      <c r="K26" s="9" t="e">
        <f t="shared" si="8"/>
        <v>#REF!</v>
      </c>
      <c r="L26" s="6" t="e">
        <f t="shared" si="9"/>
        <v>#REF!</v>
      </c>
      <c r="M26" s="6" t="e">
        <f t="shared" si="21"/>
        <v>#REF!</v>
      </c>
      <c r="N26" s="10" t="e">
        <f>IF('26.04.2021'!P28=0,"",'26.04.2021'!P28)</f>
        <v>#REF!</v>
      </c>
      <c r="O26" s="11" t="e">
        <f>IF('26.04.2021'!Q28=0,"",'26.04.2021'!Q28)</f>
        <v>#REF!</v>
      </c>
      <c r="P26" s="6" t="e">
        <f t="shared" si="11"/>
        <v>#REF!</v>
      </c>
      <c r="Q26" s="6" t="e">
        <f t="shared" si="19"/>
        <v>#REF!</v>
      </c>
      <c r="R26" s="6" t="e">
        <f t="shared" si="13"/>
        <v>#REF!</v>
      </c>
      <c r="S26" s="9" t="e">
        <f t="shared" si="14"/>
        <v>#REF!</v>
      </c>
      <c r="T26" s="1" t="e">
        <f t="shared" si="15"/>
        <v>#REF!</v>
      </c>
      <c r="U26" s="12" t="e">
        <f t="shared" si="16"/>
        <v>#REF!</v>
      </c>
    </row>
    <row r="27" spans="1:21" ht="16.5" x14ac:dyDescent="0.25">
      <c r="A27" s="6">
        <f t="shared" si="17"/>
        <v>23</v>
      </c>
      <c r="B27" s="6" t="s">
        <v>25</v>
      </c>
      <c r="C27" s="6" t="e">
        <f t="shared" si="0"/>
        <v>#REF!</v>
      </c>
      <c r="D27" s="6" t="e">
        <f t="shared" si="1"/>
        <v>#REF!</v>
      </c>
      <c r="E27" s="7" t="e">
        <f t="shared" si="2"/>
        <v>#REF!</v>
      </c>
      <c r="F27" s="8" t="e">
        <f t="shared" si="3"/>
        <v>#REF!</v>
      </c>
      <c r="G27" s="6" t="e">
        <f t="shared" si="20"/>
        <v>#REF!</v>
      </c>
      <c r="H27" s="6" t="e">
        <f t="shared" si="5"/>
        <v>#REF!</v>
      </c>
      <c r="I27" s="6" t="e">
        <f t="shared" si="6"/>
        <v>#REF!</v>
      </c>
      <c r="J27" s="6" t="e">
        <f t="shared" si="18"/>
        <v>#REF!</v>
      </c>
      <c r="K27" s="9" t="e">
        <f t="shared" si="8"/>
        <v>#REF!</v>
      </c>
      <c r="L27" s="6" t="e">
        <f t="shared" si="9"/>
        <v>#REF!</v>
      </c>
      <c r="M27" s="6" t="e">
        <f t="shared" si="21"/>
        <v>#REF!</v>
      </c>
      <c r="N27" s="10" t="e">
        <f>IF('26.04.2021'!P29=0,"",'26.04.2021'!P29)</f>
        <v>#REF!</v>
      </c>
      <c r="O27" s="11" t="e">
        <f>IF('26.04.2021'!Q29=0,"",'26.04.2021'!Q29)</f>
        <v>#REF!</v>
      </c>
      <c r="P27" s="6" t="e">
        <f t="shared" si="11"/>
        <v>#REF!</v>
      </c>
      <c r="Q27" s="6" t="e">
        <f t="shared" si="19"/>
        <v>#REF!</v>
      </c>
      <c r="R27" s="6" t="e">
        <f t="shared" si="13"/>
        <v>#REF!</v>
      </c>
      <c r="S27" s="9" t="e">
        <f t="shared" si="14"/>
        <v>#REF!</v>
      </c>
      <c r="T27" s="1" t="e">
        <f t="shared" si="15"/>
        <v>#REF!</v>
      </c>
      <c r="U27" s="12" t="e">
        <f t="shared" si="16"/>
        <v>#REF!</v>
      </c>
    </row>
    <row r="28" spans="1:21" ht="16.5" x14ac:dyDescent="0.25">
      <c r="A28" s="6">
        <f t="shared" si="17"/>
        <v>24</v>
      </c>
      <c r="B28" s="6" t="s">
        <v>25</v>
      </c>
      <c r="C28" s="6" t="e">
        <f t="shared" si="0"/>
        <v>#REF!</v>
      </c>
      <c r="D28" s="6" t="e">
        <f t="shared" si="1"/>
        <v>#REF!</v>
      </c>
      <c r="E28" s="7" t="e">
        <f t="shared" si="2"/>
        <v>#REF!</v>
      </c>
      <c r="F28" s="8" t="e">
        <f t="shared" si="3"/>
        <v>#REF!</v>
      </c>
      <c r="G28" s="6" t="e">
        <f t="shared" si="20"/>
        <v>#REF!</v>
      </c>
      <c r="H28" s="6" t="e">
        <f t="shared" si="5"/>
        <v>#REF!</v>
      </c>
      <c r="I28" s="6" t="e">
        <f t="shared" si="6"/>
        <v>#REF!</v>
      </c>
      <c r="J28" s="6" t="e">
        <f t="shared" si="18"/>
        <v>#REF!</v>
      </c>
      <c r="K28" s="9" t="e">
        <f t="shared" si="8"/>
        <v>#REF!</v>
      </c>
      <c r="L28" s="6" t="e">
        <f t="shared" si="9"/>
        <v>#REF!</v>
      </c>
      <c r="M28" s="6" t="e">
        <f t="shared" si="21"/>
        <v>#REF!</v>
      </c>
      <c r="N28" s="10" t="e">
        <f>IF('26.04.2021'!P30=0,"",'26.04.2021'!P30)</f>
        <v>#REF!</v>
      </c>
      <c r="O28" s="11" t="e">
        <f>IF('26.04.2021'!Q30=0,"",'26.04.2021'!Q30)</f>
        <v>#REF!</v>
      </c>
      <c r="P28" s="6" t="e">
        <f t="shared" si="11"/>
        <v>#REF!</v>
      </c>
      <c r="Q28" s="6" t="e">
        <f t="shared" si="19"/>
        <v>#REF!</v>
      </c>
      <c r="R28" s="6" t="e">
        <f t="shared" si="13"/>
        <v>#REF!</v>
      </c>
      <c r="S28" s="9" t="e">
        <f t="shared" si="14"/>
        <v>#REF!</v>
      </c>
      <c r="T28" s="1" t="e">
        <f t="shared" si="15"/>
        <v>#REF!</v>
      </c>
      <c r="U28" s="12" t="e">
        <f t="shared" si="16"/>
        <v>#REF!</v>
      </c>
    </row>
    <row r="29" spans="1:21" ht="16.5" x14ac:dyDescent="0.25">
      <c r="A29" s="6">
        <f t="shared" si="17"/>
        <v>25</v>
      </c>
      <c r="B29" s="6" t="s">
        <v>25</v>
      </c>
      <c r="C29" s="6" t="e">
        <f t="shared" si="0"/>
        <v>#REF!</v>
      </c>
      <c r="D29" s="6" t="e">
        <f t="shared" si="1"/>
        <v>#REF!</v>
      </c>
      <c r="E29" s="7" t="e">
        <f t="shared" si="2"/>
        <v>#REF!</v>
      </c>
      <c r="F29" s="8" t="e">
        <f t="shared" si="3"/>
        <v>#REF!</v>
      </c>
      <c r="G29" s="6" t="e">
        <f t="shared" si="20"/>
        <v>#REF!</v>
      </c>
      <c r="H29" s="6" t="e">
        <f t="shared" si="5"/>
        <v>#REF!</v>
      </c>
      <c r="I29" s="6" t="e">
        <f t="shared" si="6"/>
        <v>#REF!</v>
      </c>
      <c r="J29" s="6" t="e">
        <f t="shared" si="18"/>
        <v>#REF!</v>
      </c>
      <c r="K29" s="9" t="e">
        <f t="shared" si="8"/>
        <v>#REF!</v>
      </c>
      <c r="L29" s="6" t="e">
        <f t="shared" si="9"/>
        <v>#REF!</v>
      </c>
      <c r="M29" s="6" t="e">
        <f t="shared" si="21"/>
        <v>#REF!</v>
      </c>
      <c r="N29" s="10" t="e">
        <f>IF('26.04.2021'!P31=0,"",'26.04.2021'!P31)</f>
        <v>#REF!</v>
      </c>
      <c r="O29" s="11" t="e">
        <f>IF('26.04.2021'!Q31=0,"",'26.04.2021'!Q31)</f>
        <v>#REF!</v>
      </c>
      <c r="P29" s="6" t="e">
        <f t="shared" si="11"/>
        <v>#REF!</v>
      </c>
      <c r="Q29" s="6" t="e">
        <f t="shared" si="19"/>
        <v>#REF!</v>
      </c>
      <c r="R29" s="6" t="e">
        <f t="shared" si="13"/>
        <v>#REF!</v>
      </c>
      <c r="S29" s="9" t="e">
        <f t="shared" si="14"/>
        <v>#REF!</v>
      </c>
      <c r="T29" s="1" t="e">
        <f t="shared" si="15"/>
        <v>#REF!</v>
      </c>
      <c r="U29" s="12" t="e">
        <f t="shared" si="16"/>
        <v>#REF!</v>
      </c>
    </row>
    <row r="30" spans="1:21" ht="16.5" x14ac:dyDescent="0.25">
      <c r="A30" s="6">
        <f t="shared" si="17"/>
        <v>26</v>
      </c>
      <c r="B30" s="6" t="s">
        <v>25</v>
      </c>
      <c r="C30" s="6" t="e">
        <f t="shared" si="0"/>
        <v>#REF!</v>
      </c>
      <c r="D30" s="6" t="e">
        <f t="shared" si="1"/>
        <v>#REF!</v>
      </c>
      <c r="E30" s="7" t="e">
        <f t="shared" si="2"/>
        <v>#REF!</v>
      </c>
      <c r="F30" s="8" t="e">
        <f t="shared" si="3"/>
        <v>#REF!</v>
      </c>
      <c r="G30" s="6" t="e">
        <f t="shared" si="20"/>
        <v>#REF!</v>
      </c>
      <c r="H30" s="6" t="e">
        <f t="shared" si="5"/>
        <v>#REF!</v>
      </c>
      <c r="I30" s="6" t="e">
        <f t="shared" si="6"/>
        <v>#REF!</v>
      </c>
      <c r="J30" s="6" t="e">
        <f t="shared" si="18"/>
        <v>#REF!</v>
      </c>
      <c r="K30" s="9" t="e">
        <f t="shared" si="8"/>
        <v>#REF!</v>
      </c>
      <c r="L30" s="6" t="e">
        <f t="shared" si="9"/>
        <v>#REF!</v>
      </c>
      <c r="M30" s="6" t="e">
        <f t="shared" si="21"/>
        <v>#REF!</v>
      </c>
      <c r="N30" s="10" t="e">
        <f>IF('26.04.2021'!P32=0,"",'26.04.2021'!P32)</f>
        <v>#REF!</v>
      </c>
      <c r="O30" s="11" t="e">
        <f>IF('26.04.2021'!Q32=0,"",'26.04.2021'!Q32)</f>
        <v>#REF!</v>
      </c>
      <c r="P30" s="6" t="e">
        <f t="shared" si="11"/>
        <v>#REF!</v>
      </c>
      <c r="Q30" s="6" t="e">
        <f t="shared" si="19"/>
        <v>#REF!</v>
      </c>
      <c r="R30" s="6" t="e">
        <f t="shared" si="13"/>
        <v>#REF!</v>
      </c>
      <c r="S30" s="9" t="e">
        <f t="shared" si="14"/>
        <v>#REF!</v>
      </c>
      <c r="T30" s="1" t="e">
        <f t="shared" si="15"/>
        <v>#REF!</v>
      </c>
      <c r="U30" s="12" t="e">
        <f t="shared" si="16"/>
        <v>#REF!</v>
      </c>
    </row>
    <row r="31" spans="1:21" ht="16.5" x14ac:dyDescent="0.25">
      <c r="A31" s="6">
        <f t="shared" si="17"/>
        <v>27</v>
      </c>
      <c r="B31" s="6" t="s">
        <v>25</v>
      </c>
      <c r="C31" s="6" t="e">
        <f t="shared" si="0"/>
        <v>#REF!</v>
      </c>
      <c r="D31" s="6" t="e">
        <f t="shared" si="1"/>
        <v>#REF!</v>
      </c>
      <c r="E31" s="7" t="e">
        <f t="shared" si="2"/>
        <v>#REF!</v>
      </c>
      <c r="F31" s="8" t="e">
        <f t="shared" si="3"/>
        <v>#REF!</v>
      </c>
      <c r="G31" s="6" t="e">
        <f t="shared" si="20"/>
        <v>#REF!</v>
      </c>
      <c r="H31" s="6" t="e">
        <f t="shared" si="5"/>
        <v>#REF!</v>
      </c>
      <c r="I31" s="6" t="e">
        <f t="shared" si="6"/>
        <v>#REF!</v>
      </c>
      <c r="J31" s="6" t="e">
        <f t="shared" si="18"/>
        <v>#REF!</v>
      </c>
      <c r="K31" s="9" t="e">
        <f t="shared" si="8"/>
        <v>#REF!</v>
      </c>
      <c r="L31" s="6" t="e">
        <f t="shared" si="9"/>
        <v>#REF!</v>
      </c>
      <c r="M31" s="6" t="e">
        <f t="shared" si="21"/>
        <v>#REF!</v>
      </c>
      <c r="N31" s="10" t="e">
        <f>IF('26.04.2021'!P33=0,"",'26.04.2021'!P33)</f>
        <v>#REF!</v>
      </c>
      <c r="O31" s="11" t="e">
        <f>IF('26.04.2021'!Q33=0,"",'26.04.2021'!Q33)</f>
        <v>#REF!</v>
      </c>
      <c r="P31" s="6" t="e">
        <f t="shared" si="11"/>
        <v>#REF!</v>
      </c>
      <c r="Q31" s="6" t="e">
        <f t="shared" si="19"/>
        <v>#REF!</v>
      </c>
      <c r="R31" s="6" t="e">
        <f t="shared" si="13"/>
        <v>#REF!</v>
      </c>
      <c r="S31" s="9" t="e">
        <f t="shared" si="14"/>
        <v>#REF!</v>
      </c>
      <c r="T31" s="1" t="e">
        <f t="shared" si="15"/>
        <v>#REF!</v>
      </c>
      <c r="U31" s="12" t="e">
        <f t="shared" si="16"/>
        <v>#REF!</v>
      </c>
    </row>
    <row r="32" spans="1:21" ht="16.5" x14ac:dyDescent="0.25">
      <c r="A32" s="6">
        <f t="shared" si="17"/>
        <v>28</v>
      </c>
      <c r="B32" s="6" t="s">
        <v>25</v>
      </c>
      <c r="C32" s="6" t="e">
        <f t="shared" si="0"/>
        <v>#REF!</v>
      </c>
      <c r="D32" s="6" t="e">
        <f t="shared" si="1"/>
        <v>#REF!</v>
      </c>
      <c r="E32" s="7" t="e">
        <f t="shared" si="2"/>
        <v>#REF!</v>
      </c>
      <c r="F32" s="8" t="e">
        <f t="shared" si="3"/>
        <v>#REF!</v>
      </c>
      <c r="G32" s="6" t="e">
        <f t="shared" si="20"/>
        <v>#REF!</v>
      </c>
      <c r="H32" s="6" t="e">
        <f t="shared" si="5"/>
        <v>#REF!</v>
      </c>
      <c r="I32" s="6" t="e">
        <f t="shared" si="6"/>
        <v>#REF!</v>
      </c>
      <c r="J32" s="6" t="e">
        <f t="shared" si="18"/>
        <v>#REF!</v>
      </c>
      <c r="K32" s="9" t="e">
        <f t="shared" si="8"/>
        <v>#REF!</v>
      </c>
      <c r="L32" s="6" t="e">
        <f t="shared" si="9"/>
        <v>#REF!</v>
      </c>
      <c r="M32" s="6" t="e">
        <f t="shared" si="21"/>
        <v>#REF!</v>
      </c>
      <c r="N32" s="10" t="e">
        <f>IF('26.04.2021'!P34=0,"",'26.04.2021'!P34)</f>
        <v>#REF!</v>
      </c>
      <c r="O32" s="11" t="e">
        <f>IF('26.04.2021'!Q34=0,"",'26.04.2021'!Q34)</f>
        <v>#REF!</v>
      </c>
      <c r="P32" s="6" t="e">
        <f t="shared" si="11"/>
        <v>#REF!</v>
      </c>
      <c r="Q32" s="6" t="e">
        <f t="shared" si="19"/>
        <v>#REF!</v>
      </c>
      <c r="R32" s="6" t="e">
        <f t="shared" si="13"/>
        <v>#REF!</v>
      </c>
      <c r="S32" s="9" t="e">
        <f t="shared" si="14"/>
        <v>#REF!</v>
      </c>
      <c r="T32" s="1" t="e">
        <f t="shared" si="15"/>
        <v>#REF!</v>
      </c>
      <c r="U32" s="12" t="e">
        <f t="shared" si="16"/>
        <v>#REF!</v>
      </c>
    </row>
    <row r="33" spans="1:21" ht="16.5" x14ac:dyDescent="0.25">
      <c r="A33" s="6">
        <f t="shared" si="17"/>
        <v>29</v>
      </c>
      <c r="B33" s="6" t="s">
        <v>25</v>
      </c>
      <c r="C33" s="6" t="e">
        <f t="shared" si="0"/>
        <v>#REF!</v>
      </c>
      <c r="D33" s="6" t="e">
        <f t="shared" si="1"/>
        <v>#REF!</v>
      </c>
      <c r="E33" s="7" t="e">
        <f t="shared" si="2"/>
        <v>#REF!</v>
      </c>
      <c r="F33" s="8" t="e">
        <f t="shared" si="3"/>
        <v>#REF!</v>
      </c>
      <c r="G33" s="6" t="e">
        <f t="shared" si="20"/>
        <v>#REF!</v>
      </c>
      <c r="H33" s="6" t="e">
        <f t="shared" si="5"/>
        <v>#REF!</v>
      </c>
      <c r="I33" s="6" t="e">
        <f t="shared" si="6"/>
        <v>#REF!</v>
      </c>
      <c r="J33" s="6" t="e">
        <f t="shared" si="18"/>
        <v>#REF!</v>
      </c>
      <c r="K33" s="9" t="e">
        <f t="shared" si="8"/>
        <v>#REF!</v>
      </c>
      <c r="L33" s="6" t="e">
        <f t="shared" si="9"/>
        <v>#REF!</v>
      </c>
      <c r="M33" s="6" t="e">
        <f t="shared" si="21"/>
        <v>#REF!</v>
      </c>
      <c r="N33" s="10" t="e">
        <f>IF('26.04.2021'!P35=0,"",'26.04.2021'!P35)</f>
        <v>#REF!</v>
      </c>
      <c r="O33" s="11" t="e">
        <f>IF('26.04.2021'!Q35=0,"",'26.04.2021'!Q35)</f>
        <v>#REF!</v>
      </c>
      <c r="P33" s="6" t="e">
        <f t="shared" si="11"/>
        <v>#REF!</v>
      </c>
      <c r="Q33" s="6" t="e">
        <f t="shared" si="19"/>
        <v>#REF!</v>
      </c>
      <c r="R33" s="6" t="e">
        <f t="shared" si="13"/>
        <v>#REF!</v>
      </c>
      <c r="S33" s="9" t="e">
        <f t="shared" si="14"/>
        <v>#REF!</v>
      </c>
      <c r="T33" s="1" t="e">
        <f t="shared" si="15"/>
        <v>#REF!</v>
      </c>
      <c r="U33" s="12" t="e">
        <f t="shared" si="16"/>
        <v>#REF!</v>
      </c>
    </row>
    <row r="34" spans="1:21" ht="16.5" x14ac:dyDescent="0.25">
      <c r="A34" s="6">
        <f t="shared" si="17"/>
        <v>30</v>
      </c>
      <c r="B34" s="6" t="s">
        <v>25</v>
      </c>
      <c r="C34" s="6" t="e">
        <f t="shared" si="0"/>
        <v>#REF!</v>
      </c>
      <c r="D34" s="6" t="e">
        <f t="shared" si="1"/>
        <v>#REF!</v>
      </c>
      <c r="E34" s="7" t="e">
        <f t="shared" si="2"/>
        <v>#REF!</v>
      </c>
      <c r="F34" s="8" t="e">
        <f t="shared" si="3"/>
        <v>#REF!</v>
      </c>
      <c r="G34" s="6" t="e">
        <f t="shared" si="20"/>
        <v>#REF!</v>
      </c>
      <c r="H34" s="6" t="e">
        <f t="shared" si="5"/>
        <v>#REF!</v>
      </c>
      <c r="I34" s="6" t="e">
        <f t="shared" si="6"/>
        <v>#REF!</v>
      </c>
      <c r="J34" s="6" t="e">
        <f t="shared" si="18"/>
        <v>#REF!</v>
      </c>
      <c r="K34" s="9" t="e">
        <f t="shared" si="8"/>
        <v>#REF!</v>
      </c>
      <c r="L34" s="6" t="e">
        <f t="shared" si="9"/>
        <v>#REF!</v>
      </c>
      <c r="M34" s="6" t="e">
        <f t="shared" si="21"/>
        <v>#REF!</v>
      </c>
      <c r="N34" s="10" t="e">
        <f>IF('26.04.2021'!P36=0,"",'26.04.2021'!P36)</f>
        <v>#REF!</v>
      </c>
      <c r="O34" s="11" t="e">
        <f>IF('26.04.2021'!Q36=0,"",'26.04.2021'!Q36)</f>
        <v>#REF!</v>
      </c>
      <c r="P34" s="6" t="e">
        <f t="shared" si="11"/>
        <v>#REF!</v>
      </c>
      <c r="Q34" s="6" t="e">
        <f t="shared" si="19"/>
        <v>#REF!</v>
      </c>
      <c r="R34" s="6" t="e">
        <f t="shared" si="13"/>
        <v>#REF!</v>
      </c>
      <c r="S34" s="9" t="e">
        <f t="shared" si="14"/>
        <v>#REF!</v>
      </c>
      <c r="T34" s="1" t="e">
        <f t="shared" si="15"/>
        <v>#REF!</v>
      </c>
      <c r="U34" s="12" t="e">
        <f t="shared" si="16"/>
        <v>#REF!</v>
      </c>
    </row>
    <row r="35" spans="1:21" ht="16.5" x14ac:dyDescent="0.25">
      <c r="A35" s="6">
        <f t="shared" si="17"/>
        <v>31</v>
      </c>
      <c r="B35" s="6" t="s">
        <v>25</v>
      </c>
      <c r="C35" s="6" t="e">
        <f t="shared" si="0"/>
        <v>#REF!</v>
      </c>
      <c r="D35" s="6" t="e">
        <f t="shared" si="1"/>
        <v>#REF!</v>
      </c>
      <c r="E35" s="7" t="e">
        <f t="shared" si="2"/>
        <v>#REF!</v>
      </c>
      <c r="F35" s="8" t="e">
        <f t="shared" si="3"/>
        <v>#REF!</v>
      </c>
      <c r="G35" s="6" t="e">
        <f t="shared" si="20"/>
        <v>#REF!</v>
      </c>
      <c r="H35" s="6" t="e">
        <f t="shared" si="5"/>
        <v>#REF!</v>
      </c>
      <c r="I35" s="6" t="e">
        <f t="shared" si="6"/>
        <v>#REF!</v>
      </c>
      <c r="J35" s="6" t="e">
        <f t="shared" si="18"/>
        <v>#REF!</v>
      </c>
      <c r="K35" s="9" t="e">
        <f t="shared" si="8"/>
        <v>#REF!</v>
      </c>
      <c r="L35" s="6" t="e">
        <f t="shared" si="9"/>
        <v>#REF!</v>
      </c>
      <c r="M35" s="6" t="e">
        <f t="shared" si="21"/>
        <v>#REF!</v>
      </c>
      <c r="N35" s="10" t="e">
        <f>IF('26.04.2021'!P37=0,"",'26.04.2021'!P37)</f>
        <v>#REF!</v>
      </c>
      <c r="O35" s="11" t="e">
        <f>IF('26.04.2021'!Q37=0,"",'26.04.2021'!Q37)</f>
        <v>#REF!</v>
      </c>
      <c r="P35" s="6" t="e">
        <f t="shared" si="11"/>
        <v>#REF!</v>
      </c>
      <c r="Q35" s="6" t="e">
        <f t="shared" si="19"/>
        <v>#REF!</v>
      </c>
      <c r="R35" s="6" t="e">
        <f t="shared" si="13"/>
        <v>#REF!</v>
      </c>
      <c r="S35" s="9" t="e">
        <f t="shared" si="14"/>
        <v>#REF!</v>
      </c>
      <c r="T35" s="1" t="e">
        <f t="shared" si="15"/>
        <v>#REF!</v>
      </c>
      <c r="U35" s="12" t="e">
        <f t="shared" si="16"/>
        <v>#REF!</v>
      </c>
    </row>
    <row r="36" spans="1:21" ht="16.5" x14ac:dyDescent="0.25">
      <c r="A36" s="6">
        <f t="shared" si="17"/>
        <v>32</v>
      </c>
      <c r="B36" s="6" t="s">
        <v>25</v>
      </c>
      <c r="C36" s="6" t="e">
        <f t="shared" si="0"/>
        <v>#REF!</v>
      </c>
      <c r="D36" s="6" t="e">
        <f t="shared" si="1"/>
        <v>#REF!</v>
      </c>
      <c r="E36" s="7" t="e">
        <f t="shared" si="2"/>
        <v>#REF!</v>
      </c>
      <c r="F36" s="8" t="e">
        <f t="shared" si="3"/>
        <v>#REF!</v>
      </c>
      <c r="G36" s="6" t="e">
        <f t="shared" si="20"/>
        <v>#REF!</v>
      </c>
      <c r="H36" s="6" t="e">
        <f t="shared" si="5"/>
        <v>#REF!</v>
      </c>
      <c r="I36" s="6" t="e">
        <f t="shared" si="6"/>
        <v>#REF!</v>
      </c>
      <c r="J36" s="6" t="e">
        <f t="shared" si="18"/>
        <v>#REF!</v>
      </c>
      <c r="K36" s="9" t="e">
        <f t="shared" si="8"/>
        <v>#REF!</v>
      </c>
      <c r="L36" s="6" t="e">
        <f t="shared" si="9"/>
        <v>#REF!</v>
      </c>
      <c r="M36" s="6" t="e">
        <f t="shared" si="21"/>
        <v>#REF!</v>
      </c>
      <c r="N36" s="10" t="e">
        <f>IF('26.04.2021'!P38=0,"",'26.04.2021'!P38)</f>
        <v>#REF!</v>
      </c>
      <c r="O36" s="11" t="e">
        <f>IF('26.04.2021'!Q38=0,"",'26.04.2021'!Q38)</f>
        <v>#REF!</v>
      </c>
      <c r="P36" s="6" t="e">
        <f t="shared" si="11"/>
        <v>#REF!</v>
      </c>
      <c r="Q36" s="6" t="e">
        <f t="shared" si="19"/>
        <v>#REF!</v>
      </c>
      <c r="R36" s="6" t="e">
        <f t="shared" si="13"/>
        <v>#REF!</v>
      </c>
      <c r="S36" s="9" t="e">
        <f t="shared" si="14"/>
        <v>#REF!</v>
      </c>
      <c r="T36" s="1" t="e">
        <f t="shared" si="15"/>
        <v>#REF!</v>
      </c>
      <c r="U36" s="12" t="e">
        <f t="shared" si="16"/>
        <v>#REF!</v>
      </c>
    </row>
    <row r="37" spans="1:21" ht="16.5" x14ac:dyDescent="0.25">
      <c r="A37" s="6">
        <f t="shared" si="17"/>
        <v>33</v>
      </c>
      <c r="B37" s="6" t="s">
        <v>25</v>
      </c>
      <c r="C37" s="6" t="e">
        <f t="shared" si="0"/>
        <v>#REF!</v>
      </c>
      <c r="D37" s="6" t="e">
        <f t="shared" si="1"/>
        <v>#REF!</v>
      </c>
      <c r="E37" s="7" t="e">
        <f t="shared" si="2"/>
        <v>#REF!</v>
      </c>
      <c r="F37" s="8" t="e">
        <f t="shared" si="3"/>
        <v>#REF!</v>
      </c>
      <c r="G37" s="6" t="e">
        <f t="shared" si="20"/>
        <v>#REF!</v>
      </c>
      <c r="H37" s="6" t="e">
        <f t="shared" si="5"/>
        <v>#REF!</v>
      </c>
      <c r="I37" s="6" t="e">
        <f t="shared" si="6"/>
        <v>#REF!</v>
      </c>
      <c r="J37" s="6" t="e">
        <f t="shared" si="18"/>
        <v>#REF!</v>
      </c>
      <c r="K37" s="9" t="e">
        <f t="shared" si="8"/>
        <v>#REF!</v>
      </c>
      <c r="L37" s="6" t="e">
        <f t="shared" si="9"/>
        <v>#REF!</v>
      </c>
      <c r="M37" s="6" t="e">
        <f t="shared" si="21"/>
        <v>#REF!</v>
      </c>
      <c r="N37" s="10" t="e">
        <f>IF('26.04.2021'!P39=0,"",'26.04.2021'!P39)</f>
        <v>#REF!</v>
      </c>
      <c r="O37" s="11" t="e">
        <f>IF('26.04.2021'!Q39=0,"",'26.04.2021'!Q39)</f>
        <v>#REF!</v>
      </c>
      <c r="P37" s="6" t="e">
        <f t="shared" si="11"/>
        <v>#REF!</v>
      </c>
      <c r="Q37" s="6" t="e">
        <f t="shared" si="19"/>
        <v>#REF!</v>
      </c>
      <c r="R37" s="6" t="e">
        <f t="shared" si="13"/>
        <v>#REF!</v>
      </c>
      <c r="S37" s="9" t="e">
        <f t="shared" si="14"/>
        <v>#REF!</v>
      </c>
      <c r="T37" s="1" t="e">
        <f t="shared" si="15"/>
        <v>#REF!</v>
      </c>
      <c r="U37" s="12" t="e">
        <f t="shared" si="16"/>
        <v>#REF!</v>
      </c>
    </row>
    <row r="38" spans="1:21" ht="16.5" x14ac:dyDescent="0.25">
      <c r="A38" s="6">
        <f t="shared" si="17"/>
        <v>34</v>
      </c>
      <c r="B38" s="6" t="s">
        <v>25</v>
      </c>
      <c r="C38" s="6" t="e">
        <f t="shared" si="0"/>
        <v>#REF!</v>
      </c>
      <c r="D38" s="6" t="e">
        <f t="shared" si="1"/>
        <v>#REF!</v>
      </c>
      <c r="E38" s="7" t="e">
        <f t="shared" si="2"/>
        <v>#REF!</v>
      </c>
      <c r="F38" s="8" t="e">
        <f t="shared" si="3"/>
        <v>#REF!</v>
      </c>
      <c r="G38" s="6" t="e">
        <f t="shared" si="20"/>
        <v>#REF!</v>
      </c>
      <c r="H38" s="6" t="e">
        <f t="shared" si="5"/>
        <v>#REF!</v>
      </c>
      <c r="I38" s="6" t="e">
        <f t="shared" si="6"/>
        <v>#REF!</v>
      </c>
      <c r="J38" s="6" t="e">
        <f t="shared" si="18"/>
        <v>#REF!</v>
      </c>
      <c r="K38" s="9" t="e">
        <f t="shared" si="8"/>
        <v>#REF!</v>
      </c>
      <c r="L38" s="6" t="e">
        <f t="shared" si="9"/>
        <v>#REF!</v>
      </c>
      <c r="M38" s="6" t="e">
        <f t="shared" si="21"/>
        <v>#REF!</v>
      </c>
      <c r="N38" s="10" t="e">
        <f>IF('26.04.2021'!P40=0,"",'26.04.2021'!P40)</f>
        <v>#REF!</v>
      </c>
      <c r="O38" s="11" t="e">
        <f>IF('26.04.2021'!Q40=0,"",'26.04.2021'!Q40)</f>
        <v>#REF!</v>
      </c>
      <c r="P38" s="6" t="e">
        <f t="shared" si="11"/>
        <v>#REF!</v>
      </c>
      <c r="Q38" s="6" t="e">
        <f t="shared" si="19"/>
        <v>#REF!</v>
      </c>
      <c r="R38" s="6" t="e">
        <f t="shared" si="13"/>
        <v>#REF!</v>
      </c>
      <c r="S38" s="9" t="e">
        <f t="shared" si="14"/>
        <v>#REF!</v>
      </c>
      <c r="T38" s="1" t="e">
        <f t="shared" si="15"/>
        <v>#REF!</v>
      </c>
      <c r="U38" s="12" t="e">
        <f t="shared" si="16"/>
        <v>#REF!</v>
      </c>
    </row>
    <row r="39" spans="1:21" ht="16.5" x14ac:dyDescent="0.25">
      <c r="A39" s="6">
        <f t="shared" si="17"/>
        <v>35</v>
      </c>
      <c r="B39" s="6" t="s">
        <v>25</v>
      </c>
      <c r="C39" s="6" t="e">
        <f t="shared" si="0"/>
        <v>#REF!</v>
      </c>
      <c r="D39" s="6" t="e">
        <f t="shared" si="1"/>
        <v>#REF!</v>
      </c>
      <c r="E39" s="7" t="e">
        <f t="shared" si="2"/>
        <v>#REF!</v>
      </c>
      <c r="F39" s="8" t="e">
        <f t="shared" si="3"/>
        <v>#REF!</v>
      </c>
      <c r="G39" s="6" t="e">
        <f t="shared" si="20"/>
        <v>#REF!</v>
      </c>
      <c r="H39" s="6" t="e">
        <f t="shared" si="5"/>
        <v>#REF!</v>
      </c>
      <c r="I39" s="6" t="e">
        <f t="shared" si="6"/>
        <v>#REF!</v>
      </c>
      <c r="J39" s="6" t="e">
        <f t="shared" si="18"/>
        <v>#REF!</v>
      </c>
      <c r="K39" s="9" t="e">
        <f t="shared" si="8"/>
        <v>#REF!</v>
      </c>
      <c r="L39" s="6" t="e">
        <f t="shared" si="9"/>
        <v>#REF!</v>
      </c>
      <c r="M39" s="6" t="e">
        <f t="shared" si="21"/>
        <v>#REF!</v>
      </c>
      <c r="N39" s="10" t="e">
        <f>IF('26.04.2021'!P41=0,"",'26.04.2021'!P41)</f>
        <v>#REF!</v>
      </c>
      <c r="O39" s="11" t="e">
        <f>IF('26.04.2021'!Q41=0,"",'26.04.2021'!Q41)</f>
        <v>#REF!</v>
      </c>
      <c r="P39" s="6" t="e">
        <f t="shared" si="11"/>
        <v>#REF!</v>
      </c>
      <c r="Q39" s="6" t="e">
        <f t="shared" si="19"/>
        <v>#REF!</v>
      </c>
      <c r="R39" s="6" t="e">
        <f t="shared" si="13"/>
        <v>#REF!</v>
      </c>
      <c r="S39" s="9" t="e">
        <f t="shared" si="14"/>
        <v>#REF!</v>
      </c>
      <c r="T39" s="1" t="e">
        <f t="shared" si="15"/>
        <v>#REF!</v>
      </c>
      <c r="U39" s="12" t="e">
        <f t="shared" si="16"/>
        <v>#REF!</v>
      </c>
    </row>
    <row r="40" spans="1:21" ht="16.5" x14ac:dyDescent="0.25">
      <c r="A40" s="6">
        <f t="shared" si="17"/>
        <v>36</v>
      </c>
      <c r="B40" s="6" t="s">
        <v>25</v>
      </c>
      <c r="C40" s="6" t="e">
        <f t="shared" si="0"/>
        <v>#REF!</v>
      </c>
      <c r="D40" s="6" t="e">
        <f t="shared" si="1"/>
        <v>#REF!</v>
      </c>
      <c r="E40" s="7" t="e">
        <f t="shared" si="2"/>
        <v>#REF!</v>
      </c>
      <c r="F40" s="8" t="e">
        <f t="shared" si="3"/>
        <v>#REF!</v>
      </c>
      <c r="G40" s="6" t="e">
        <f t="shared" si="20"/>
        <v>#REF!</v>
      </c>
      <c r="H40" s="6" t="e">
        <f t="shared" si="5"/>
        <v>#REF!</v>
      </c>
      <c r="I40" s="6" t="e">
        <f t="shared" si="6"/>
        <v>#REF!</v>
      </c>
      <c r="J40" s="6" t="e">
        <f t="shared" si="18"/>
        <v>#REF!</v>
      </c>
      <c r="K40" s="9" t="e">
        <f t="shared" si="8"/>
        <v>#REF!</v>
      </c>
      <c r="L40" s="6" t="e">
        <f t="shared" si="9"/>
        <v>#REF!</v>
      </c>
      <c r="M40" s="6" t="e">
        <f t="shared" si="21"/>
        <v>#REF!</v>
      </c>
      <c r="N40" s="10" t="e">
        <f>IF('26.04.2021'!P42=0,"",'26.04.2021'!P42)</f>
        <v>#REF!</v>
      </c>
      <c r="O40" s="11" t="e">
        <f>IF('26.04.2021'!Q42=0,"",'26.04.2021'!Q42)</f>
        <v>#REF!</v>
      </c>
      <c r="P40" s="6" t="e">
        <f t="shared" si="11"/>
        <v>#REF!</v>
      </c>
      <c r="Q40" s="6" t="e">
        <f t="shared" si="19"/>
        <v>#REF!</v>
      </c>
      <c r="R40" s="6" t="e">
        <f t="shared" si="13"/>
        <v>#REF!</v>
      </c>
      <c r="S40" s="9" t="e">
        <f t="shared" si="14"/>
        <v>#REF!</v>
      </c>
      <c r="T40" s="1" t="e">
        <f t="shared" si="15"/>
        <v>#REF!</v>
      </c>
      <c r="U40" s="12" t="e">
        <f t="shared" si="16"/>
        <v>#REF!</v>
      </c>
    </row>
    <row r="41" spans="1:21" ht="16.5" x14ac:dyDescent="0.25">
      <c r="A41" s="6">
        <f t="shared" si="17"/>
        <v>37</v>
      </c>
      <c r="B41" s="6" t="s">
        <v>25</v>
      </c>
      <c r="C41" s="6" t="e">
        <f t="shared" si="0"/>
        <v>#REF!</v>
      </c>
      <c r="D41" s="6" t="e">
        <f t="shared" si="1"/>
        <v>#REF!</v>
      </c>
      <c r="E41" s="7" t="e">
        <f t="shared" si="2"/>
        <v>#REF!</v>
      </c>
      <c r="F41" s="8" t="e">
        <f t="shared" si="3"/>
        <v>#REF!</v>
      </c>
      <c r="G41" s="6" t="e">
        <f t="shared" si="20"/>
        <v>#REF!</v>
      </c>
      <c r="H41" s="6" t="e">
        <f t="shared" si="5"/>
        <v>#REF!</v>
      </c>
      <c r="I41" s="6" t="e">
        <f t="shared" si="6"/>
        <v>#REF!</v>
      </c>
      <c r="J41" s="6" t="e">
        <f t="shared" si="18"/>
        <v>#REF!</v>
      </c>
      <c r="K41" s="9" t="e">
        <f t="shared" si="8"/>
        <v>#REF!</v>
      </c>
      <c r="L41" s="6" t="e">
        <f t="shared" si="9"/>
        <v>#REF!</v>
      </c>
      <c r="M41" s="6" t="e">
        <f t="shared" si="21"/>
        <v>#REF!</v>
      </c>
      <c r="N41" s="10" t="e">
        <f>IF('26.04.2021'!P43=0,"",'26.04.2021'!P43)</f>
        <v>#REF!</v>
      </c>
      <c r="O41" s="11" t="e">
        <f>IF('26.04.2021'!Q43=0,"",'26.04.2021'!Q43)</f>
        <v>#REF!</v>
      </c>
      <c r="P41" s="6" t="e">
        <f t="shared" si="11"/>
        <v>#REF!</v>
      </c>
      <c r="Q41" s="6" t="e">
        <f t="shared" si="19"/>
        <v>#REF!</v>
      </c>
      <c r="R41" s="6" t="e">
        <f t="shared" si="13"/>
        <v>#REF!</v>
      </c>
      <c r="S41" s="9" t="e">
        <f t="shared" si="14"/>
        <v>#REF!</v>
      </c>
      <c r="T41" s="1" t="e">
        <f t="shared" si="15"/>
        <v>#REF!</v>
      </c>
      <c r="U41" s="12" t="e">
        <f t="shared" si="16"/>
        <v>#REF!</v>
      </c>
    </row>
    <row r="42" spans="1:21" ht="16.5" x14ac:dyDescent="0.25">
      <c r="A42" s="6">
        <f t="shared" si="17"/>
        <v>38</v>
      </c>
      <c r="B42" s="6" t="s">
        <v>25</v>
      </c>
      <c r="C42" s="6" t="e">
        <f t="shared" si="0"/>
        <v>#REF!</v>
      </c>
      <c r="D42" s="6" t="e">
        <f t="shared" si="1"/>
        <v>#REF!</v>
      </c>
      <c r="E42" s="7" t="e">
        <f t="shared" si="2"/>
        <v>#REF!</v>
      </c>
      <c r="F42" s="8" t="e">
        <f t="shared" si="3"/>
        <v>#REF!</v>
      </c>
      <c r="G42" s="6" t="e">
        <f t="shared" si="20"/>
        <v>#REF!</v>
      </c>
      <c r="H42" s="6" t="e">
        <f t="shared" si="5"/>
        <v>#REF!</v>
      </c>
      <c r="I42" s="6" t="e">
        <f t="shared" si="6"/>
        <v>#REF!</v>
      </c>
      <c r="J42" s="6" t="e">
        <f t="shared" si="18"/>
        <v>#REF!</v>
      </c>
      <c r="K42" s="9" t="e">
        <f t="shared" si="8"/>
        <v>#REF!</v>
      </c>
      <c r="L42" s="6" t="e">
        <f t="shared" si="9"/>
        <v>#REF!</v>
      </c>
      <c r="M42" s="6" t="e">
        <f t="shared" si="21"/>
        <v>#REF!</v>
      </c>
      <c r="N42" s="10" t="e">
        <f>IF('26.04.2021'!P44=0,"",'26.04.2021'!P44)</f>
        <v>#REF!</v>
      </c>
      <c r="O42" s="11" t="e">
        <f>IF('26.04.2021'!Q44=0,"",'26.04.2021'!Q44)</f>
        <v>#REF!</v>
      </c>
      <c r="P42" s="6" t="e">
        <f t="shared" si="11"/>
        <v>#REF!</v>
      </c>
      <c r="Q42" s="6" t="e">
        <f t="shared" si="19"/>
        <v>#REF!</v>
      </c>
      <c r="R42" s="6" t="e">
        <f t="shared" si="13"/>
        <v>#REF!</v>
      </c>
      <c r="S42" s="9" t="e">
        <f t="shared" si="14"/>
        <v>#REF!</v>
      </c>
      <c r="T42" s="1" t="e">
        <f t="shared" si="15"/>
        <v>#REF!</v>
      </c>
      <c r="U42" s="12" t="e">
        <f t="shared" si="16"/>
        <v>#REF!</v>
      </c>
    </row>
    <row r="43" spans="1:21" ht="16.5" x14ac:dyDescent="0.25">
      <c r="A43" s="6">
        <f t="shared" si="17"/>
        <v>39</v>
      </c>
      <c r="B43" s="6" t="s">
        <v>25</v>
      </c>
      <c r="C43" s="6" t="e">
        <f t="shared" si="0"/>
        <v>#REF!</v>
      </c>
      <c r="D43" s="6" t="e">
        <f t="shared" si="1"/>
        <v>#REF!</v>
      </c>
      <c r="E43" s="7" t="e">
        <f t="shared" si="2"/>
        <v>#REF!</v>
      </c>
      <c r="F43" s="8" t="e">
        <f t="shared" si="3"/>
        <v>#REF!</v>
      </c>
      <c r="G43" s="6" t="e">
        <f t="shared" si="20"/>
        <v>#REF!</v>
      </c>
      <c r="H43" s="6" t="e">
        <f t="shared" si="5"/>
        <v>#REF!</v>
      </c>
      <c r="I43" s="6" t="e">
        <f t="shared" si="6"/>
        <v>#REF!</v>
      </c>
      <c r="J43" s="6" t="e">
        <f t="shared" si="18"/>
        <v>#REF!</v>
      </c>
      <c r="K43" s="9" t="e">
        <f t="shared" si="8"/>
        <v>#REF!</v>
      </c>
      <c r="L43" s="6" t="e">
        <f t="shared" si="9"/>
        <v>#REF!</v>
      </c>
      <c r="M43" s="6" t="e">
        <f t="shared" si="21"/>
        <v>#REF!</v>
      </c>
      <c r="N43" s="10" t="e">
        <f>IF('26.04.2021'!P45=0,"",'26.04.2021'!P45)</f>
        <v>#REF!</v>
      </c>
      <c r="O43" s="11" t="e">
        <f>IF('26.04.2021'!Q45=0,"",'26.04.2021'!Q45)</f>
        <v>#REF!</v>
      </c>
      <c r="P43" s="6" t="e">
        <f t="shared" si="11"/>
        <v>#REF!</v>
      </c>
      <c r="Q43" s="6" t="e">
        <f t="shared" si="19"/>
        <v>#REF!</v>
      </c>
      <c r="R43" s="6" t="e">
        <f t="shared" si="13"/>
        <v>#REF!</v>
      </c>
      <c r="S43" s="9" t="e">
        <f t="shared" si="14"/>
        <v>#REF!</v>
      </c>
      <c r="T43" s="1" t="e">
        <f t="shared" si="15"/>
        <v>#REF!</v>
      </c>
      <c r="U43" s="12" t="e">
        <f t="shared" si="16"/>
        <v>#REF!</v>
      </c>
    </row>
    <row r="44" spans="1:21" ht="16.5" x14ac:dyDescent="0.25">
      <c r="A44" s="6">
        <f t="shared" si="17"/>
        <v>40</v>
      </c>
      <c r="B44" s="6" t="s">
        <v>25</v>
      </c>
      <c r="C44" s="6" t="e">
        <f t="shared" si="0"/>
        <v>#REF!</v>
      </c>
      <c r="D44" s="6" t="e">
        <f t="shared" si="1"/>
        <v>#REF!</v>
      </c>
      <c r="E44" s="7" t="e">
        <f t="shared" si="2"/>
        <v>#REF!</v>
      </c>
      <c r="F44" s="8" t="e">
        <f t="shared" si="3"/>
        <v>#REF!</v>
      </c>
      <c r="G44" s="6" t="e">
        <f t="shared" si="20"/>
        <v>#REF!</v>
      </c>
      <c r="H44" s="6" t="e">
        <f t="shared" si="5"/>
        <v>#REF!</v>
      </c>
      <c r="I44" s="6" t="e">
        <f t="shared" si="6"/>
        <v>#REF!</v>
      </c>
      <c r="J44" s="6" t="e">
        <f t="shared" si="18"/>
        <v>#REF!</v>
      </c>
      <c r="K44" s="9" t="e">
        <f t="shared" si="8"/>
        <v>#REF!</v>
      </c>
      <c r="L44" s="6" t="e">
        <f t="shared" si="9"/>
        <v>#REF!</v>
      </c>
      <c r="M44" s="6" t="e">
        <f t="shared" si="21"/>
        <v>#REF!</v>
      </c>
      <c r="N44" s="10" t="e">
        <f>IF('26.04.2021'!P46=0,"",'26.04.2021'!P46)</f>
        <v>#REF!</v>
      </c>
      <c r="O44" s="11" t="e">
        <f>IF('26.04.2021'!Q46=0,"",'26.04.2021'!Q46)</f>
        <v>#REF!</v>
      </c>
      <c r="P44" s="6" t="e">
        <f t="shared" si="11"/>
        <v>#REF!</v>
      </c>
      <c r="Q44" s="6" t="e">
        <f t="shared" si="19"/>
        <v>#REF!</v>
      </c>
      <c r="R44" s="6" t="e">
        <f t="shared" si="13"/>
        <v>#REF!</v>
      </c>
      <c r="S44" s="9" t="e">
        <f t="shared" si="14"/>
        <v>#REF!</v>
      </c>
      <c r="T44" s="1" t="e">
        <f t="shared" si="15"/>
        <v>#REF!</v>
      </c>
      <c r="U44" s="12" t="e">
        <f t="shared" si="16"/>
        <v>#REF!</v>
      </c>
    </row>
    <row r="45" spans="1:21" ht="16.5" x14ac:dyDescent="0.25">
      <c r="A45" s="6">
        <f t="shared" si="17"/>
        <v>41</v>
      </c>
      <c r="B45" s="6" t="s">
        <v>25</v>
      </c>
      <c r="C45" s="6" t="e">
        <f t="shared" si="0"/>
        <v>#REF!</v>
      </c>
      <c r="D45" s="6" t="e">
        <f t="shared" si="1"/>
        <v>#REF!</v>
      </c>
      <c r="E45" s="7" t="e">
        <f t="shared" si="2"/>
        <v>#REF!</v>
      </c>
      <c r="F45" s="8" t="e">
        <f t="shared" si="3"/>
        <v>#REF!</v>
      </c>
      <c r="G45" s="6" t="e">
        <f t="shared" si="20"/>
        <v>#REF!</v>
      </c>
      <c r="H45" s="6" t="e">
        <f t="shared" si="5"/>
        <v>#REF!</v>
      </c>
      <c r="I45" s="6" t="e">
        <f t="shared" si="6"/>
        <v>#REF!</v>
      </c>
      <c r="J45" s="6" t="e">
        <f t="shared" si="18"/>
        <v>#REF!</v>
      </c>
      <c r="K45" s="9" t="e">
        <f t="shared" si="8"/>
        <v>#REF!</v>
      </c>
      <c r="L45" s="6" t="e">
        <f t="shared" si="9"/>
        <v>#REF!</v>
      </c>
      <c r="M45" s="6" t="e">
        <f t="shared" si="21"/>
        <v>#REF!</v>
      </c>
      <c r="N45" s="10" t="e">
        <f>IF('26.04.2021'!P47=0,"",'26.04.2021'!P47)</f>
        <v>#REF!</v>
      </c>
      <c r="O45" s="11" t="e">
        <f>IF('26.04.2021'!Q47=0,"",'26.04.2021'!Q47)</f>
        <v>#REF!</v>
      </c>
      <c r="P45" s="6" t="e">
        <f t="shared" si="11"/>
        <v>#REF!</v>
      </c>
      <c r="Q45" s="6" t="e">
        <f t="shared" si="19"/>
        <v>#REF!</v>
      </c>
      <c r="R45" s="6" t="e">
        <f t="shared" si="13"/>
        <v>#REF!</v>
      </c>
      <c r="S45" s="9" t="e">
        <f t="shared" si="14"/>
        <v>#REF!</v>
      </c>
      <c r="T45" s="1" t="e">
        <f t="shared" si="15"/>
        <v>#REF!</v>
      </c>
      <c r="U45" s="12" t="e">
        <f t="shared" si="16"/>
        <v>#REF!</v>
      </c>
    </row>
    <row r="46" spans="1:21" ht="16.5" x14ac:dyDescent="0.25">
      <c r="A46" s="6">
        <f t="shared" si="17"/>
        <v>42</v>
      </c>
      <c r="B46" s="6" t="s">
        <v>25</v>
      </c>
      <c r="C46" s="6" t="e">
        <f t="shared" si="0"/>
        <v>#REF!</v>
      </c>
      <c r="D46" s="6" t="e">
        <f t="shared" si="1"/>
        <v>#REF!</v>
      </c>
      <c r="E46" s="7" t="e">
        <f t="shared" si="2"/>
        <v>#REF!</v>
      </c>
      <c r="F46" s="8" t="e">
        <f t="shared" si="3"/>
        <v>#REF!</v>
      </c>
      <c r="G46" s="6" t="e">
        <f t="shared" si="20"/>
        <v>#REF!</v>
      </c>
      <c r="H46" s="6" t="e">
        <f t="shared" si="5"/>
        <v>#REF!</v>
      </c>
      <c r="I46" s="6" t="e">
        <f t="shared" si="6"/>
        <v>#REF!</v>
      </c>
      <c r="J46" s="6" t="e">
        <f t="shared" si="18"/>
        <v>#REF!</v>
      </c>
      <c r="K46" s="9" t="e">
        <f t="shared" si="8"/>
        <v>#REF!</v>
      </c>
      <c r="L46" s="6" t="e">
        <f t="shared" si="9"/>
        <v>#REF!</v>
      </c>
      <c r="M46" s="6" t="e">
        <f t="shared" si="21"/>
        <v>#REF!</v>
      </c>
      <c r="N46" s="10" t="e">
        <f>IF('26.04.2021'!P48=0,"",'26.04.2021'!P48)</f>
        <v>#REF!</v>
      </c>
      <c r="O46" s="11" t="e">
        <f>IF('26.04.2021'!Q48=0,"",'26.04.2021'!Q48)</f>
        <v>#REF!</v>
      </c>
      <c r="P46" s="6" t="e">
        <f t="shared" si="11"/>
        <v>#REF!</v>
      </c>
      <c r="Q46" s="6" t="e">
        <f t="shared" si="19"/>
        <v>#REF!</v>
      </c>
      <c r="R46" s="6" t="e">
        <f t="shared" si="13"/>
        <v>#REF!</v>
      </c>
      <c r="S46" s="9" t="e">
        <f t="shared" si="14"/>
        <v>#REF!</v>
      </c>
      <c r="T46" s="1" t="e">
        <f t="shared" si="15"/>
        <v>#REF!</v>
      </c>
      <c r="U46" s="12" t="e">
        <f t="shared" si="16"/>
        <v>#REF!</v>
      </c>
    </row>
    <row r="47" spans="1:21" ht="16.5" x14ac:dyDescent="0.25">
      <c r="A47" s="6">
        <f t="shared" si="17"/>
        <v>43</v>
      </c>
      <c r="B47" s="6" t="s">
        <v>25</v>
      </c>
      <c r="C47" s="6" t="e">
        <f t="shared" si="0"/>
        <v>#REF!</v>
      </c>
      <c r="D47" s="6" t="e">
        <f t="shared" si="1"/>
        <v>#REF!</v>
      </c>
      <c r="E47" s="7" t="e">
        <f t="shared" si="2"/>
        <v>#REF!</v>
      </c>
      <c r="F47" s="8" t="e">
        <f t="shared" si="3"/>
        <v>#REF!</v>
      </c>
      <c r="G47" s="6" t="e">
        <f t="shared" si="20"/>
        <v>#REF!</v>
      </c>
      <c r="H47" s="6" t="e">
        <f t="shared" si="5"/>
        <v>#REF!</v>
      </c>
      <c r="I47" s="6" t="e">
        <f t="shared" si="6"/>
        <v>#REF!</v>
      </c>
      <c r="J47" s="6" t="e">
        <f t="shared" si="18"/>
        <v>#REF!</v>
      </c>
      <c r="K47" s="9" t="e">
        <f t="shared" si="8"/>
        <v>#REF!</v>
      </c>
      <c r="L47" s="6" t="e">
        <f t="shared" si="9"/>
        <v>#REF!</v>
      </c>
      <c r="M47" s="6" t="e">
        <f t="shared" si="21"/>
        <v>#REF!</v>
      </c>
      <c r="N47" s="10" t="e">
        <f>IF('26.04.2021'!P49=0,"",'26.04.2021'!P49)</f>
        <v>#REF!</v>
      </c>
      <c r="O47" s="11" t="e">
        <f>IF('26.04.2021'!Q49=0,"",'26.04.2021'!Q49)</f>
        <v>#REF!</v>
      </c>
      <c r="P47" s="6" t="e">
        <f t="shared" si="11"/>
        <v>#REF!</v>
      </c>
      <c r="Q47" s="6" t="e">
        <f t="shared" si="19"/>
        <v>#REF!</v>
      </c>
      <c r="R47" s="6" t="e">
        <f t="shared" si="13"/>
        <v>#REF!</v>
      </c>
      <c r="S47" s="9" t="e">
        <f t="shared" si="14"/>
        <v>#REF!</v>
      </c>
      <c r="T47" s="1" t="e">
        <f t="shared" si="15"/>
        <v>#REF!</v>
      </c>
      <c r="U47" s="12" t="e">
        <f t="shared" si="16"/>
        <v>#REF!</v>
      </c>
    </row>
    <row r="48" spans="1:21" ht="16.5" x14ac:dyDescent="0.25">
      <c r="A48" s="6">
        <f t="shared" si="17"/>
        <v>44</v>
      </c>
      <c r="B48" s="6" t="s">
        <v>25</v>
      </c>
      <c r="C48" s="6" t="e">
        <f t="shared" si="0"/>
        <v>#REF!</v>
      </c>
      <c r="D48" s="6" t="e">
        <f t="shared" si="1"/>
        <v>#REF!</v>
      </c>
      <c r="E48" s="7" t="e">
        <f t="shared" si="2"/>
        <v>#REF!</v>
      </c>
      <c r="F48" s="8" t="e">
        <f t="shared" si="3"/>
        <v>#REF!</v>
      </c>
      <c r="G48" s="6" t="e">
        <f t="shared" si="20"/>
        <v>#REF!</v>
      </c>
      <c r="H48" s="6" t="e">
        <f t="shared" si="5"/>
        <v>#REF!</v>
      </c>
      <c r="I48" s="6" t="e">
        <f t="shared" si="6"/>
        <v>#REF!</v>
      </c>
      <c r="J48" s="6" t="e">
        <f t="shared" si="18"/>
        <v>#REF!</v>
      </c>
      <c r="K48" s="9" t="e">
        <f t="shared" si="8"/>
        <v>#REF!</v>
      </c>
      <c r="L48" s="6" t="e">
        <f t="shared" si="9"/>
        <v>#REF!</v>
      </c>
      <c r="M48" s="6" t="e">
        <f t="shared" si="21"/>
        <v>#REF!</v>
      </c>
      <c r="N48" s="10" t="e">
        <f>IF('26.04.2021'!P50=0,"",'26.04.2021'!P50)</f>
        <v>#REF!</v>
      </c>
      <c r="O48" s="11" t="e">
        <f>IF('26.04.2021'!Q50=0,"",'26.04.2021'!Q50)</f>
        <v>#REF!</v>
      </c>
      <c r="P48" s="6" t="e">
        <f t="shared" si="11"/>
        <v>#REF!</v>
      </c>
      <c r="Q48" s="6" t="e">
        <f t="shared" si="19"/>
        <v>#REF!</v>
      </c>
      <c r="R48" s="6" t="e">
        <f t="shared" si="13"/>
        <v>#REF!</v>
      </c>
      <c r="S48" s="9" t="e">
        <f t="shared" si="14"/>
        <v>#REF!</v>
      </c>
      <c r="T48" s="1" t="e">
        <f t="shared" si="15"/>
        <v>#REF!</v>
      </c>
      <c r="U48" s="12" t="e">
        <f t="shared" si="16"/>
        <v>#REF!</v>
      </c>
    </row>
    <row r="49" spans="1:21" ht="16.5" x14ac:dyDescent="0.25">
      <c r="A49" s="6">
        <f t="shared" si="17"/>
        <v>45</v>
      </c>
      <c r="B49" s="6" t="s">
        <v>25</v>
      </c>
      <c r="C49" s="6" t="e">
        <f t="shared" si="0"/>
        <v>#REF!</v>
      </c>
      <c r="D49" s="6" t="e">
        <f t="shared" si="1"/>
        <v>#REF!</v>
      </c>
      <c r="E49" s="7" t="e">
        <f t="shared" si="2"/>
        <v>#REF!</v>
      </c>
      <c r="F49" s="8" t="e">
        <f t="shared" si="3"/>
        <v>#REF!</v>
      </c>
      <c r="G49" s="6" t="e">
        <f t="shared" si="20"/>
        <v>#REF!</v>
      </c>
      <c r="H49" s="6" t="e">
        <f t="shared" si="5"/>
        <v>#REF!</v>
      </c>
      <c r="I49" s="6" t="e">
        <f t="shared" si="6"/>
        <v>#REF!</v>
      </c>
      <c r="J49" s="6" t="e">
        <f t="shared" si="18"/>
        <v>#REF!</v>
      </c>
      <c r="K49" s="9" t="e">
        <f t="shared" si="8"/>
        <v>#REF!</v>
      </c>
      <c r="L49" s="6" t="e">
        <f t="shared" si="9"/>
        <v>#REF!</v>
      </c>
      <c r="M49" s="6" t="e">
        <f t="shared" si="21"/>
        <v>#REF!</v>
      </c>
      <c r="N49" s="10" t="e">
        <f>IF('26.04.2021'!P51=0,"",'26.04.2021'!P51)</f>
        <v>#REF!</v>
      </c>
      <c r="O49" s="11" t="e">
        <f>IF('26.04.2021'!Q51=0,"",'26.04.2021'!Q51)</f>
        <v>#REF!</v>
      </c>
      <c r="P49" s="6" t="e">
        <f t="shared" si="11"/>
        <v>#REF!</v>
      </c>
      <c r="Q49" s="6" t="e">
        <f t="shared" si="19"/>
        <v>#REF!</v>
      </c>
      <c r="R49" s="6" t="e">
        <f t="shared" si="13"/>
        <v>#REF!</v>
      </c>
      <c r="S49" s="9" t="e">
        <f t="shared" si="14"/>
        <v>#REF!</v>
      </c>
      <c r="T49" s="1" t="e">
        <f t="shared" si="15"/>
        <v>#REF!</v>
      </c>
      <c r="U49" s="12" t="e">
        <f t="shared" si="16"/>
        <v>#REF!</v>
      </c>
    </row>
    <row r="50" spans="1:21" ht="16.5" x14ac:dyDescent="0.25">
      <c r="A50" s="6">
        <f t="shared" si="17"/>
        <v>46</v>
      </c>
      <c r="B50" s="6" t="s">
        <v>25</v>
      </c>
      <c r="C50" s="6" t="e">
        <f t="shared" si="0"/>
        <v>#REF!</v>
      </c>
      <c r="D50" s="6" t="e">
        <f t="shared" si="1"/>
        <v>#REF!</v>
      </c>
      <c r="E50" s="7" t="e">
        <f t="shared" si="2"/>
        <v>#REF!</v>
      </c>
      <c r="F50" s="8" t="e">
        <f t="shared" si="3"/>
        <v>#REF!</v>
      </c>
      <c r="G50" s="6" t="e">
        <f t="shared" si="20"/>
        <v>#REF!</v>
      </c>
      <c r="H50" s="6" t="e">
        <f t="shared" si="5"/>
        <v>#REF!</v>
      </c>
      <c r="I50" s="6" t="e">
        <f t="shared" si="6"/>
        <v>#REF!</v>
      </c>
      <c r="J50" s="6" t="e">
        <f t="shared" si="18"/>
        <v>#REF!</v>
      </c>
      <c r="K50" s="9" t="e">
        <f t="shared" si="8"/>
        <v>#REF!</v>
      </c>
      <c r="L50" s="6" t="e">
        <f t="shared" si="9"/>
        <v>#REF!</v>
      </c>
      <c r="M50" s="6" t="e">
        <f t="shared" si="21"/>
        <v>#REF!</v>
      </c>
      <c r="N50" s="10" t="e">
        <f>IF('26.04.2021'!P52=0,"",'26.04.2021'!P52)</f>
        <v>#REF!</v>
      </c>
      <c r="O50" s="11" t="e">
        <f>IF('26.04.2021'!Q52=0,"",'26.04.2021'!Q52)</f>
        <v>#REF!</v>
      </c>
      <c r="P50" s="6" t="e">
        <f t="shared" si="11"/>
        <v>#REF!</v>
      </c>
      <c r="Q50" s="6" t="e">
        <f t="shared" si="19"/>
        <v>#REF!</v>
      </c>
      <c r="R50" s="6" t="e">
        <f t="shared" si="13"/>
        <v>#REF!</v>
      </c>
      <c r="S50" s="9" t="e">
        <f t="shared" si="14"/>
        <v>#REF!</v>
      </c>
      <c r="T50" s="1" t="e">
        <f t="shared" si="15"/>
        <v>#REF!</v>
      </c>
      <c r="U50" s="12" t="e">
        <f t="shared" si="16"/>
        <v>#REF!</v>
      </c>
    </row>
    <row r="51" spans="1:21" ht="16.5" x14ac:dyDescent="0.25">
      <c r="A51" s="6">
        <f t="shared" si="17"/>
        <v>47</v>
      </c>
      <c r="B51" s="6" t="s">
        <v>25</v>
      </c>
      <c r="C51" s="6" t="e">
        <f t="shared" si="0"/>
        <v>#REF!</v>
      </c>
      <c r="D51" s="6" t="e">
        <f t="shared" si="1"/>
        <v>#REF!</v>
      </c>
      <c r="E51" s="7" t="e">
        <f t="shared" si="2"/>
        <v>#REF!</v>
      </c>
      <c r="F51" s="8" t="e">
        <f t="shared" si="3"/>
        <v>#REF!</v>
      </c>
      <c r="G51" s="6" t="e">
        <f t="shared" si="20"/>
        <v>#REF!</v>
      </c>
      <c r="H51" s="6" t="e">
        <f t="shared" si="5"/>
        <v>#REF!</v>
      </c>
      <c r="I51" s="6" t="e">
        <f t="shared" si="6"/>
        <v>#REF!</v>
      </c>
      <c r="J51" s="6" t="e">
        <f t="shared" si="18"/>
        <v>#REF!</v>
      </c>
      <c r="K51" s="9" t="e">
        <f t="shared" si="8"/>
        <v>#REF!</v>
      </c>
      <c r="L51" s="6" t="e">
        <f t="shared" si="9"/>
        <v>#REF!</v>
      </c>
      <c r="M51" s="6" t="e">
        <f t="shared" si="21"/>
        <v>#REF!</v>
      </c>
      <c r="N51" s="10" t="e">
        <f>IF('26.04.2021'!P53=0,"",'26.04.2021'!P53)</f>
        <v>#REF!</v>
      </c>
      <c r="O51" s="11" t="e">
        <f>IF('26.04.2021'!Q53=0,"",'26.04.2021'!Q53)</f>
        <v>#REF!</v>
      </c>
      <c r="P51" s="6" t="e">
        <f t="shared" si="11"/>
        <v>#REF!</v>
      </c>
      <c r="Q51" s="6" t="e">
        <f t="shared" si="19"/>
        <v>#REF!</v>
      </c>
      <c r="R51" s="6" t="e">
        <f t="shared" si="13"/>
        <v>#REF!</v>
      </c>
      <c r="S51" s="9" t="e">
        <f t="shared" si="14"/>
        <v>#REF!</v>
      </c>
      <c r="T51" s="1" t="e">
        <f t="shared" si="15"/>
        <v>#REF!</v>
      </c>
      <c r="U51" s="12" t="e">
        <f t="shared" si="16"/>
        <v>#REF!</v>
      </c>
    </row>
    <row r="52" spans="1:21" ht="16.5" x14ac:dyDescent="0.25">
      <c r="A52" s="6">
        <f t="shared" si="17"/>
        <v>48</v>
      </c>
      <c r="B52" s="6" t="s">
        <v>25</v>
      </c>
      <c r="C52" s="6" t="e">
        <f t="shared" si="0"/>
        <v>#REF!</v>
      </c>
      <c r="D52" s="6" t="e">
        <f t="shared" si="1"/>
        <v>#REF!</v>
      </c>
      <c r="E52" s="7" t="e">
        <f t="shared" si="2"/>
        <v>#REF!</v>
      </c>
      <c r="F52" s="8" t="e">
        <f t="shared" si="3"/>
        <v>#REF!</v>
      </c>
      <c r="G52" s="6" t="e">
        <f t="shared" si="20"/>
        <v>#REF!</v>
      </c>
      <c r="H52" s="6" t="e">
        <f t="shared" si="5"/>
        <v>#REF!</v>
      </c>
      <c r="I52" s="6" t="e">
        <f t="shared" si="6"/>
        <v>#REF!</v>
      </c>
      <c r="J52" s="6" t="e">
        <f t="shared" si="18"/>
        <v>#REF!</v>
      </c>
      <c r="K52" s="9" t="e">
        <f t="shared" si="8"/>
        <v>#REF!</v>
      </c>
      <c r="L52" s="6" t="e">
        <f t="shared" si="9"/>
        <v>#REF!</v>
      </c>
      <c r="M52" s="6" t="e">
        <f t="shared" si="21"/>
        <v>#REF!</v>
      </c>
      <c r="N52" s="10" t="e">
        <f>IF('26.04.2021'!P54=0,"",'26.04.2021'!P54)</f>
        <v>#REF!</v>
      </c>
      <c r="O52" s="11" t="e">
        <f>IF('26.04.2021'!Q54=0,"",'26.04.2021'!Q54)</f>
        <v>#REF!</v>
      </c>
      <c r="P52" s="6" t="e">
        <f t="shared" si="11"/>
        <v>#REF!</v>
      </c>
      <c r="Q52" s="6" t="e">
        <f t="shared" si="19"/>
        <v>#REF!</v>
      </c>
      <c r="R52" s="6" t="e">
        <f t="shared" si="13"/>
        <v>#REF!</v>
      </c>
      <c r="S52" s="9" t="e">
        <f t="shared" si="14"/>
        <v>#REF!</v>
      </c>
      <c r="T52" s="1" t="e">
        <f t="shared" si="15"/>
        <v>#REF!</v>
      </c>
      <c r="U52" s="12" t="e">
        <f t="shared" si="16"/>
        <v>#REF!</v>
      </c>
    </row>
    <row r="53" spans="1:21" ht="16.5" x14ac:dyDescent="0.25">
      <c r="A53" s="6">
        <f t="shared" si="17"/>
        <v>49</v>
      </c>
      <c r="B53" s="6" t="s">
        <v>25</v>
      </c>
      <c r="C53" s="6" t="e">
        <f t="shared" si="0"/>
        <v>#REF!</v>
      </c>
      <c r="D53" s="6" t="e">
        <f t="shared" si="1"/>
        <v>#REF!</v>
      </c>
      <c r="E53" s="7" t="e">
        <f t="shared" si="2"/>
        <v>#REF!</v>
      </c>
      <c r="F53" s="8" t="e">
        <f t="shared" si="3"/>
        <v>#REF!</v>
      </c>
      <c r="G53" s="6" t="e">
        <f t="shared" si="20"/>
        <v>#REF!</v>
      </c>
      <c r="H53" s="6" t="e">
        <f t="shared" si="5"/>
        <v>#REF!</v>
      </c>
      <c r="I53" s="6" t="e">
        <f t="shared" si="6"/>
        <v>#REF!</v>
      </c>
      <c r="J53" s="6" t="e">
        <f t="shared" si="18"/>
        <v>#REF!</v>
      </c>
      <c r="K53" s="9" t="e">
        <f t="shared" si="8"/>
        <v>#REF!</v>
      </c>
      <c r="L53" s="6" t="e">
        <f t="shared" si="9"/>
        <v>#REF!</v>
      </c>
      <c r="M53" s="6" t="e">
        <f t="shared" si="21"/>
        <v>#REF!</v>
      </c>
      <c r="N53" s="10" t="e">
        <f>IF('26.04.2021'!P55=0,"",'26.04.2021'!P55)</f>
        <v>#REF!</v>
      </c>
      <c r="O53" s="11" t="e">
        <f>IF('26.04.2021'!Q55=0,"",'26.04.2021'!Q55)</f>
        <v>#REF!</v>
      </c>
      <c r="P53" s="6" t="e">
        <f t="shared" si="11"/>
        <v>#REF!</v>
      </c>
      <c r="Q53" s="6" t="e">
        <f t="shared" si="19"/>
        <v>#REF!</v>
      </c>
      <c r="R53" s="6" t="e">
        <f t="shared" si="13"/>
        <v>#REF!</v>
      </c>
      <c r="S53" s="9" t="e">
        <f t="shared" si="14"/>
        <v>#REF!</v>
      </c>
      <c r="T53" s="1" t="e">
        <f t="shared" si="15"/>
        <v>#REF!</v>
      </c>
      <c r="U53" s="12" t="e">
        <f t="shared" si="16"/>
        <v>#REF!</v>
      </c>
    </row>
    <row r="54" spans="1:21" ht="16.5" x14ac:dyDescent="0.25">
      <c r="A54" s="6">
        <f t="shared" si="17"/>
        <v>50</v>
      </c>
      <c r="B54" s="6" t="s">
        <v>25</v>
      </c>
      <c r="C54" s="6" t="e">
        <f t="shared" si="0"/>
        <v>#REF!</v>
      </c>
      <c r="D54" s="6" t="e">
        <f t="shared" si="1"/>
        <v>#REF!</v>
      </c>
      <c r="E54" s="7" t="e">
        <f t="shared" si="2"/>
        <v>#REF!</v>
      </c>
      <c r="F54" s="8" t="e">
        <f t="shared" si="3"/>
        <v>#REF!</v>
      </c>
      <c r="G54" s="6" t="e">
        <f t="shared" si="20"/>
        <v>#REF!</v>
      </c>
      <c r="H54" s="6" t="e">
        <f t="shared" si="5"/>
        <v>#REF!</v>
      </c>
      <c r="I54" s="6" t="e">
        <f t="shared" si="6"/>
        <v>#REF!</v>
      </c>
      <c r="J54" s="6" t="e">
        <f t="shared" si="18"/>
        <v>#REF!</v>
      </c>
      <c r="K54" s="9" t="e">
        <f t="shared" si="8"/>
        <v>#REF!</v>
      </c>
      <c r="L54" s="6" t="e">
        <f t="shared" si="9"/>
        <v>#REF!</v>
      </c>
      <c r="M54" s="6" t="e">
        <f t="shared" si="21"/>
        <v>#REF!</v>
      </c>
      <c r="N54" s="10" t="e">
        <f>IF('26.04.2021'!P56=0,"",'26.04.2021'!P56)</f>
        <v>#REF!</v>
      </c>
      <c r="O54" s="11" t="e">
        <f>IF('26.04.2021'!Q56=0,"",'26.04.2021'!Q56)</f>
        <v>#REF!</v>
      </c>
      <c r="P54" s="6" t="e">
        <f t="shared" si="11"/>
        <v>#REF!</v>
      </c>
      <c r="Q54" s="6" t="e">
        <f t="shared" si="19"/>
        <v>#REF!</v>
      </c>
      <c r="R54" s="6" t="e">
        <f t="shared" si="13"/>
        <v>#REF!</v>
      </c>
      <c r="S54" s="9" t="e">
        <f t="shared" si="14"/>
        <v>#REF!</v>
      </c>
      <c r="T54" s="1" t="e">
        <f t="shared" si="15"/>
        <v>#REF!</v>
      </c>
      <c r="U54" s="12" t="e">
        <f t="shared" si="16"/>
        <v>#REF!</v>
      </c>
    </row>
    <row r="55" spans="1:21" ht="16.5" x14ac:dyDescent="0.25">
      <c r="A55" s="6">
        <f t="shared" si="17"/>
        <v>51</v>
      </c>
      <c r="B55" s="6" t="s">
        <v>25</v>
      </c>
      <c r="C55" s="6" t="e">
        <f t="shared" si="0"/>
        <v>#REF!</v>
      </c>
      <c r="D55" s="6" t="e">
        <f t="shared" si="1"/>
        <v>#REF!</v>
      </c>
      <c r="E55" s="7" t="e">
        <f t="shared" si="2"/>
        <v>#REF!</v>
      </c>
      <c r="F55" s="8" t="e">
        <f t="shared" si="3"/>
        <v>#REF!</v>
      </c>
      <c r="G55" s="6" t="e">
        <f t="shared" si="20"/>
        <v>#REF!</v>
      </c>
      <c r="H55" s="6" t="e">
        <f t="shared" si="5"/>
        <v>#REF!</v>
      </c>
      <c r="I55" s="6" t="e">
        <f t="shared" si="6"/>
        <v>#REF!</v>
      </c>
      <c r="J55" s="6" t="e">
        <f t="shared" si="18"/>
        <v>#REF!</v>
      </c>
      <c r="K55" s="9" t="e">
        <f t="shared" si="8"/>
        <v>#REF!</v>
      </c>
      <c r="L55" s="6" t="e">
        <f t="shared" si="9"/>
        <v>#REF!</v>
      </c>
      <c r="M55" s="6" t="e">
        <f t="shared" si="21"/>
        <v>#REF!</v>
      </c>
      <c r="N55" s="10" t="e">
        <f>IF('26.04.2021'!P57=0,"",'26.04.2021'!P57)</f>
        <v>#REF!</v>
      </c>
      <c r="O55" s="11" t="e">
        <f>IF('26.04.2021'!Q57=0,"",'26.04.2021'!Q57)</f>
        <v>#REF!</v>
      </c>
      <c r="P55" s="6" t="e">
        <f t="shared" si="11"/>
        <v>#REF!</v>
      </c>
      <c r="Q55" s="6" t="e">
        <f t="shared" si="19"/>
        <v>#REF!</v>
      </c>
      <c r="R55" s="6" t="e">
        <f t="shared" si="13"/>
        <v>#REF!</v>
      </c>
      <c r="S55" s="9" t="e">
        <f t="shared" si="14"/>
        <v>#REF!</v>
      </c>
      <c r="T55" s="1" t="e">
        <f t="shared" si="15"/>
        <v>#REF!</v>
      </c>
      <c r="U55" s="12" t="e">
        <f t="shared" si="16"/>
        <v>#REF!</v>
      </c>
    </row>
    <row r="56" spans="1:21" ht="16.5" x14ac:dyDescent="0.25">
      <c r="A56" s="6">
        <f t="shared" si="17"/>
        <v>52</v>
      </c>
      <c r="B56" s="6" t="s">
        <v>25</v>
      </c>
      <c r="C56" s="6" t="e">
        <f t="shared" si="0"/>
        <v>#REF!</v>
      </c>
      <c r="D56" s="6" t="e">
        <f t="shared" si="1"/>
        <v>#REF!</v>
      </c>
      <c r="E56" s="7" t="e">
        <f t="shared" si="2"/>
        <v>#REF!</v>
      </c>
      <c r="F56" s="8" t="e">
        <f t="shared" si="3"/>
        <v>#REF!</v>
      </c>
      <c r="G56" s="6" t="e">
        <f t="shared" si="20"/>
        <v>#REF!</v>
      </c>
      <c r="H56" s="6" t="e">
        <f t="shared" si="5"/>
        <v>#REF!</v>
      </c>
      <c r="I56" s="6" t="e">
        <f t="shared" si="6"/>
        <v>#REF!</v>
      </c>
      <c r="J56" s="6" t="e">
        <f t="shared" si="18"/>
        <v>#REF!</v>
      </c>
      <c r="K56" s="9" t="e">
        <f t="shared" si="8"/>
        <v>#REF!</v>
      </c>
      <c r="L56" s="6" t="e">
        <f t="shared" si="9"/>
        <v>#REF!</v>
      </c>
      <c r="M56" s="6" t="e">
        <f t="shared" si="21"/>
        <v>#REF!</v>
      </c>
      <c r="N56" s="10" t="e">
        <f>IF('26.04.2021'!P58=0,"",'26.04.2021'!P58)</f>
        <v>#REF!</v>
      </c>
      <c r="O56" s="11" t="e">
        <f>IF('26.04.2021'!Q58=0,"",'26.04.2021'!Q58)</f>
        <v>#REF!</v>
      </c>
      <c r="P56" s="6" t="e">
        <f t="shared" si="11"/>
        <v>#REF!</v>
      </c>
      <c r="Q56" s="6" t="e">
        <f t="shared" si="19"/>
        <v>#REF!</v>
      </c>
      <c r="R56" s="6" t="e">
        <f t="shared" si="13"/>
        <v>#REF!</v>
      </c>
      <c r="S56" s="9" t="e">
        <f t="shared" si="14"/>
        <v>#REF!</v>
      </c>
      <c r="T56" s="1" t="e">
        <f t="shared" si="15"/>
        <v>#REF!</v>
      </c>
      <c r="U56" s="12" t="e">
        <f t="shared" si="16"/>
        <v>#REF!</v>
      </c>
    </row>
    <row r="57" spans="1:21" ht="16.5" x14ac:dyDescent="0.25">
      <c r="A57" s="6">
        <f t="shared" si="17"/>
        <v>53</v>
      </c>
      <c r="B57" s="6" t="s">
        <v>25</v>
      </c>
      <c r="C57" s="6" t="e">
        <f t="shared" si="0"/>
        <v>#REF!</v>
      </c>
      <c r="D57" s="6" t="e">
        <f t="shared" si="1"/>
        <v>#REF!</v>
      </c>
      <c r="E57" s="7" t="e">
        <f t="shared" si="2"/>
        <v>#REF!</v>
      </c>
      <c r="F57" s="8" t="e">
        <f t="shared" si="3"/>
        <v>#REF!</v>
      </c>
      <c r="G57" s="6" t="e">
        <f t="shared" si="20"/>
        <v>#REF!</v>
      </c>
      <c r="H57" s="6" t="e">
        <f t="shared" si="5"/>
        <v>#REF!</v>
      </c>
      <c r="I57" s="6" t="e">
        <f t="shared" si="6"/>
        <v>#REF!</v>
      </c>
      <c r="J57" s="6" t="e">
        <f t="shared" si="18"/>
        <v>#REF!</v>
      </c>
      <c r="K57" s="9" t="e">
        <f t="shared" si="8"/>
        <v>#REF!</v>
      </c>
      <c r="L57" s="6" t="e">
        <f t="shared" si="9"/>
        <v>#REF!</v>
      </c>
      <c r="M57" s="6" t="e">
        <f t="shared" si="21"/>
        <v>#REF!</v>
      </c>
      <c r="N57" s="10" t="e">
        <f>IF('26.04.2021'!P59=0,"",'26.04.2021'!P59)</f>
        <v>#REF!</v>
      </c>
      <c r="O57" s="11" t="e">
        <f>IF('26.04.2021'!Q59=0,"",'26.04.2021'!Q59)</f>
        <v>#REF!</v>
      </c>
      <c r="P57" s="6" t="e">
        <f t="shared" si="11"/>
        <v>#REF!</v>
      </c>
      <c r="Q57" s="6" t="e">
        <f t="shared" si="19"/>
        <v>#REF!</v>
      </c>
      <c r="R57" s="6" t="e">
        <f t="shared" si="13"/>
        <v>#REF!</v>
      </c>
      <c r="S57" s="9" t="e">
        <f t="shared" si="14"/>
        <v>#REF!</v>
      </c>
      <c r="T57" s="1" t="e">
        <f t="shared" si="15"/>
        <v>#REF!</v>
      </c>
      <c r="U57" s="12" t="e">
        <f t="shared" si="16"/>
        <v>#REF!</v>
      </c>
    </row>
    <row r="58" spans="1:21" ht="16.5" x14ac:dyDescent="0.25">
      <c r="A58" s="6">
        <f t="shared" si="17"/>
        <v>54</v>
      </c>
      <c r="B58" s="6" t="s">
        <v>25</v>
      </c>
      <c r="C58" s="6" t="e">
        <f t="shared" si="0"/>
        <v>#REF!</v>
      </c>
      <c r="D58" s="6" t="e">
        <f t="shared" si="1"/>
        <v>#REF!</v>
      </c>
      <c r="E58" s="7" t="e">
        <f t="shared" si="2"/>
        <v>#REF!</v>
      </c>
      <c r="F58" s="8" t="e">
        <f t="shared" si="3"/>
        <v>#REF!</v>
      </c>
      <c r="G58" s="6" t="e">
        <f t="shared" si="20"/>
        <v>#REF!</v>
      </c>
      <c r="H58" s="6" t="e">
        <f t="shared" si="5"/>
        <v>#REF!</v>
      </c>
      <c r="I58" s="6" t="e">
        <f t="shared" si="6"/>
        <v>#REF!</v>
      </c>
      <c r="J58" s="6" t="e">
        <f t="shared" si="18"/>
        <v>#REF!</v>
      </c>
      <c r="K58" s="9" t="e">
        <f t="shared" si="8"/>
        <v>#REF!</v>
      </c>
      <c r="L58" s="6" t="e">
        <f t="shared" si="9"/>
        <v>#REF!</v>
      </c>
      <c r="M58" s="6" t="e">
        <f t="shared" si="21"/>
        <v>#REF!</v>
      </c>
      <c r="N58" s="10" t="e">
        <f>IF('26.04.2021'!P60=0,"",'26.04.2021'!P60)</f>
        <v>#REF!</v>
      </c>
      <c r="O58" s="11" t="e">
        <f>IF('26.04.2021'!Q60=0,"",'26.04.2021'!Q60)</f>
        <v>#REF!</v>
      </c>
      <c r="P58" s="6" t="e">
        <f t="shared" si="11"/>
        <v>#REF!</v>
      </c>
      <c r="Q58" s="6" t="e">
        <f t="shared" si="19"/>
        <v>#REF!</v>
      </c>
      <c r="R58" s="6" t="e">
        <f t="shared" si="13"/>
        <v>#REF!</v>
      </c>
      <c r="S58" s="9" t="e">
        <f t="shared" si="14"/>
        <v>#REF!</v>
      </c>
      <c r="T58" s="1" t="e">
        <f t="shared" si="15"/>
        <v>#REF!</v>
      </c>
      <c r="U58" s="12" t="e">
        <f t="shared" si="16"/>
        <v>#REF!</v>
      </c>
    </row>
    <row r="59" spans="1:21" ht="16.5" x14ac:dyDescent="0.25">
      <c r="A59" s="6">
        <f t="shared" si="17"/>
        <v>55</v>
      </c>
      <c r="B59" s="6" t="s">
        <v>25</v>
      </c>
      <c r="C59" s="6" t="e">
        <f t="shared" si="0"/>
        <v>#REF!</v>
      </c>
      <c r="D59" s="6" t="e">
        <f t="shared" si="1"/>
        <v>#REF!</v>
      </c>
      <c r="E59" s="7" t="e">
        <f t="shared" si="2"/>
        <v>#REF!</v>
      </c>
      <c r="F59" s="8" t="e">
        <f t="shared" si="3"/>
        <v>#REF!</v>
      </c>
      <c r="G59" s="6" t="e">
        <f t="shared" si="20"/>
        <v>#REF!</v>
      </c>
      <c r="H59" s="6" t="e">
        <f t="shared" si="5"/>
        <v>#REF!</v>
      </c>
      <c r="I59" s="6" t="e">
        <f t="shared" si="6"/>
        <v>#REF!</v>
      </c>
      <c r="J59" s="6" t="e">
        <f t="shared" si="18"/>
        <v>#REF!</v>
      </c>
      <c r="K59" s="9" t="e">
        <f t="shared" si="8"/>
        <v>#REF!</v>
      </c>
      <c r="L59" s="6" t="e">
        <f t="shared" si="9"/>
        <v>#REF!</v>
      </c>
      <c r="M59" s="6" t="e">
        <f t="shared" si="21"/>
        <v>#REF!</v>
      </c>
      <c r="N59" s="10" t="e">
        <f>IF('26.04.2021'!P61=0,"",'26.04.2021'!P61)</f>
        <v>#REF!</v>
      </c>
      <c r="O59" s="11" t="e">
        <f>IF('26.04.2021'!Q61=0,"",'26.04.2021'!Q61)</f>
        <v>#REF!</v>
      </c>
      <c r="P59" s="6" t="e">
        <f t="shared" si="11"/>
        <v>#REF!</v>
      </c>
      <c r="Q59" s="6" t="e">
        <f t="shared" si="19"/>
        <v>#REF!</v>
      </c>
      <c r="R59" s="6" t="e">
        <f t="shared" si="13"/>
        <v>#REF!</v>
      </c>
      <c r="S59" s="9" t="e">
        <f t="shared" si="14"/>
        <v>#REF!</v>
      </c>
      <c r="T59" s="1" t="e">
        <f t="shared" si="15"/>
        <v>#REF!</v>
      </c>
      <c r="U59" s="12" t="e">
        <f t="shared" si="16"/>
        <v>#REF!</v>
      </c>
    </row>
    <row r="60" spans="1:21" ht="16.5" x14ac:dyDescent="0.25">
      <c r="A60" s="6">
        <f t="shared" si="17"/>
        <v>56</v>
      </c>
      <c r="B60" s="6" t="s">
        <v>25</v>
      </c>
      <c r="C60" s="6" t="e">
        <f t="shared" si="0"/>
        <v>#REF!</v>
      </c>
      <c r="D60" s="6" t="e">
        <f t="shared" si="1"/>
        <v>#REF!</v>
      </c>
      <c r="E60" s="7" t="e">
        <f t="shared" si="2"/>
        <v>#REF!</v>
      </c>
      <c r="F60" s="8" t="e">
        <f t="shared" si="3"/>
        <v>#REF!</v>
      </c>
      <c r="G60" s="6" t="e">
        <f t="shared" si="20"/>
        <v>#REF!</v>
      </c>
      <c r="H60" s="6" t="e">
        <f t="shared" si="5"/>
        <v>#REF!</v>
      </c>
      <c r="I60" s="6" t="e">
        <f t="shared" si="6"/>
        <v>#REF!</v>
      </c>
      <c r="J60" s="6" t="e">
        <f t="shared" si="18"/>
        <v>#REF!</v>
      </c>
      <c r="K60" s="9" t="e">
        <f t="shared" si="8"/>
        <v>#REF!</v>
      </c>
      <c r="L60" s="6" t="e">
        <f t="shared" si="9"/>
        <v>#REF!</v>
      </c>
      <c r="M60" s="6" t="e">
        <f t="shared" si="21"/>
        <v>#REF!</v>
      </c>
      <c r="N60" s="10" t="e">
        <f>IF('26.04.2021'!P62=0,"",'26.04.2021'!P62)</f>
        <v>#REF!</v>
      </c>
      <c r="O60" s="11" t="e">
        <f>IF('26.04.2021'!Q62=0,"",'26.04.2021'!Q62)</f>
        <v>#REF!</v>
      </c>
      <c r="P60" s="6" t="e">
        <f t="shared" si="11"/>
        <v>#REF!</v>
      </c>
      <c r="Q60" s="6" t="e">
        <f t="shared" si="19"/>
        <v>#REF!</v>
      </c>
      <c r="R60" s="6" t="e">
        <f t="shared" si="13"/>
        <v>#REF!</v>
      </c>
      <c r="S60" s="9" t="e">
        <f t="shared" si="14"/>
        <v>#REF!</v>
      </c>
      <c r="T60" s="1" t="e">
        <f t="shared" si="15"/>
        <v>#REF!</v>
      </c>
      <c r="U60" s="12" t="e">
        <f t="shared" si="16"/>
        <v>#REF!</v>
      </c>
    </row>
    <row r="61" spans="1:21" ht="16.5" x14ac:dyDescent="0.25">
      <c r="A61" s="6">
        <f t="shared" si="17"/>
        <v>57</v>
      </c>
      <c r="B61" s="6" t="s">
        <v>25</v>
      </c>
      <c r="C61" s="6" t="e">
        <f t="shared" si="0"/>
        <v>#REF!</v>
      </c>
      <c r="D61" s="6" t="e">
        <f t="shared" si="1"/>
        <v>#REF!</v>
      </c>
      <c r="E61" s="7" t="e">
        <f t="shared" si="2"/>
        <v>#REF!</v>
      </c>
      <c r="F61" s="8" t="e">
        <f t="shared" si="3"/>
        <v>#REF!</v>
      </c>
      <c r="G61" s="6" t="e">
        <f t="shared" si="20"/>
        <v>#REF!</v>
      </c>
      <c r="H61" s="6" t="e">
        <f t="shared" si="5"/>
        <v>#REF!</v>
      </c>
      <c r="I61" s="6" t="e">
        <f t="shared" si="6"/>
        <v>#REF!</v>
      </c>
      <c r="J61" s="6" t="e">
        <f t="shared" si="18"/>
        <v>#REF!</v>
      </c>
      <c r="K61" s="9" t="e">
        <f t="shared" si="8"/>
        <v>#REF!</v>
      </c>
      <c r="L61" s="6" t="e">
        <f t="shared" si="9"/>
        <v>#REF!</v>
      </c>
      <c r="M61" s="6" t="e">
        <f t="shared" si="21"/>
        <v>#REF!</v>
      </c>
      <c r="N61" s="10" t="e">
        <f>IF('26.04.2021'!P63=0,"",'26.04.2021'!P63)</f>
        <v>#REF!</v>
      </c>
      <c r="O61" s="11" t="e">
        <f>IF('26.04.2021'!Q63=0,"",'26.04.2021'!Q63)</f>
        <v>#REF!</v>
      </c>
      <c r="P61" s="6" t="e">
        <f t="shared" si="11"/>
        <v>#REF!</v>
      </c>
      <c r="Q61" s="6" t="e">
        <f t="shared" si="19"/>
        <v>#REF!</v>
      </c>
      <c r="R61" s="6" t="e">
        <f t="shared" si="13"/>
        <v>#REF!</v>
      </c>
      <c r="S61" s="9" t="e">
        <f t="shared" si="14"/>
        <v>#REF!</v>
      </c>
      <c r="T61" s="1" t="e">
        <f t="shared" si="15"/>
        <v>#REF!</v>
      </c>
      <c r="U61" s="12" t="e">
        <f t="shared" si="16"/>
        <v>#REF!</v>
      </c>
    </row>
    <row r="62" spans="1:21" ht="16.5" x14ac:dyDescent="0.25">
      <c r="A62" s="6">
        <f t="shared" si="17"/>
        <v>58</v>
      </c>
      <c r="B62" s="6" t="s">
        <v>25</v>
      </c>
      <c r="C62" s="6" t="e">
        <f t="shared" si="0"/>
        <v>#REF!</v>
      </c>
      <c r="D62" s="6" t="e">
        <f t="shared" si="1"/>
        <v>#REF!</v>
      </c>
      <c r="E62" s="7" t="e">
        <f t="shared" si="2"/>
        <v>#REF!</v>
      </c>
      <c r="F62" s="8" t="e">
        <f t="shared" si="3"/>
        <v>#REF!</v>
      </c>
      <c r="G62" s="6" t="e">
        <f t="shared" si="20"/>
        <v>#REF!</v>
      </c>
      <c r="H62" s="6" t="e">
        <f t="shared" si="5"/>
        <v>#REF!</v>
      </c>
      <c r="I62" s="6" t="e">
        <f t="shared" si="6"/>
        <v>#REF!</v>
      </c>
      <c r="J62" s="6" t="e">
        <f t="shared" si="18"/>
        <v>#REF!</v>
      </c>
      <c r="K62" s="9" t="e">
        <f t="shared" si="8"/>
        <v>#REF!</v>
      </c>
      <c r="L62" s="6" t="e">
        <f t="shared" si="9"/>
        <v>#REF!</v>
      </c>
      <c r="M62" s="6" t="e">
        <f t="shared" si="21"/>
        <v>#REF!</v>
      </c>
      <c r="N62" s="10" t="e">
        <f>IF('26.04.2021'!P64=0,"",'26.04.2021'!P64)</f>
        <v>#REF!</v>
      </c>
      <c r="O62" s="11" t="e">
        <f>IF('26.04.2021'!Q64=0,"",'26.04.2021'!Q64)</f>
        <v>#REF!</v>
      </c>
      <c r="P62" s="6" t="e">
        <f t="shared" si="11"/>
        <v>#REF!</v>
      </c>
      <c r="Q62" s="6" t="e">
        <f t="shared" si="19"/>
        <v>#REF!</v>
      </c>
      <c r="R62" s="6" t="e">
        <f t="shared" si="13"/>
        <v>#REF!</v>
      </c>
      <c r="S62" s="9" t="e">
        <f t="shared" si="14"/>
        <v>#REF!</v>
      </c>
      <c r="T62" s="1" t="e">
        <f t="shared" si="15"/>
        <v>#REF!</v>
      </c>
      <c r="U62" s="12" t="e">
        <f t="shared" si="16"/>
        <v>#REF!</v>
      </c>
    </row>
    <row r="63" spans="1:21" ht="16.5" x14ac:dyDescent="0.25">
      <c r="A63" s="6">
        <f t="shared" si="17"/>
        <v>59</v>
      </c>
      <c r="B63" s="6" t="s">
        <v>25</v>
      </c>
      <c r="C63" s="6" t="e">
        <f t="shared" si="0"/>
        <v>#REF!</v>
      </c>
      <c r="D63" s="6" t="e">
        <f t="shared" si="1"/>
        <v>#REF!</v>
      </c>
      <c r="E63" s="7" t="e">
        <f t="shared" si="2"/>
        <v>#REF!</v>
      </c>
      <c r="F63" s="8" t="e">
        <f t="shared" si="3"/>
        <v>#REF!</v>
      </c>
      <c r="G63" s="6" t="e">
        <f t="shared" si="20"/>
        <v>#REF!</v>
      </c>
      <c r="H63" s="6" t="e">
        <f t="shared" si="5"/>
        <v>#REF!</v>
      </c>
      <c r="I63" s="6" t="e">
        <f t="shared" si="6"/>
        <v>#REF!</v>
      </c>
      <c r="J63" s="6" t="e">
        <f t="shared" si="18"/>
        <v>#REF!</v>
      </c>
      <c r="K63" s="9" t="e">
        <f t="shared" si="8"/>
        <v>#REF!</v>
      </c>
      <c r="L63" s="6" t="e">
        <f t="shared" si="9"/>
        <v>#REF!</v>
      </c>
      <c r="M63" s="6" t="e">
        <f t="shared" si="21"/>
        <v>#REF!</v>
      </c>
      <c r="N63" s="10" t="e">
        <f>IF('26.04.2021'!P65=0,"",'26.04.2021'!P65)</f>
        <v>#REF!</v>
      </c>
      <c r="O63" s="11" t="e">
        <f>IF('26.04.2021'!Q65=0,"",'26.04.2021'!Q65)</f>
        <v>#REF!</v>
      </c>
      <c r="P63" s="6" t="e">
        <f t="shared" si="11"/>
        <v>#REF!</v>
      </c>
      <c r="Q63" s="6" t="e">
        <f t="shared" si="19"/>
        <v>#REF!</v>
      </c>
      <c r="R63" s="6" t="e">
        <f t="shared" si="13"/>
        <v>#REF!</v>
      </c>
      <c r="S63" s="9" t="e">
        <f t="shared" si="14"/>
        <v>#REF!</v>
      </c>
      <c r="T63" s="1" t="e">
        <f t="shared" si="15"/>
        <v>#REF!</v>
      </c>
      <c r="U63" s="12" t="e">
        <f t="shared" si="16"/>
        <v>#REF!</v>
      </c>
    </row>
    <row r="64" spans="1:21" ht="16.5" x14ac:dyDescent="0.25">
      <c r="A64" s="6">
        <f t="shared" si="17"/>
        <v>60</v>
      </c>
      <c r="B64" s="6" t="s">
        <v>25</v>
      </c>
      <c r="C64" s="6" t="e">
        <f t="shared" si="0"/>
        <v>#REF!</v>
      </c>
      <c r="D64" s="6" t="e">
        <f t="shared" si="1"/>
        <v>#REF!</v>
      </c>
      <c r="E64" s="7" t="e">
        <f t="shared" si="2"/>
        <v>#REF!</v>
      </c>
      <c r="F64" s="8" t="e">
        <f t="shared" si="3"/>
        <v>#REF!</v>
      </c>
      <c r="G64" s="6" t="e">
        <f t="shared" si="20"/>
        <v>#REF!</v>
      </c>
      <c r="H64" s="6" t="e">
        <f t="shared" si="5"/>
        <v>#REF!</v>
      </c>
      <c r="I64" s="6" t="e">
        <f t="shared" si="6"/>
        <v>#REF!</v>
      </c>
      <c r="J64" s="6" t="e">
        <f t="shared" si="18"/>
        <v>#REF!</v>
      </c>
      <c r="K64" s="9" t="e">
        <f t="shared" si="8"/>
        <v>#REF!</v>
      </c>
      <c r="L64" s="6" t="e">
        <f t="shared" si="9"/>
        <v>#REF!</v>
      </c>
      <c r="M64" s="6" t="e">
        <f t="shared" si="21"/>
        <v>#REF!</v>
      </c>
      <c r="N64" s="10" t="e">
        <f>IF('26.04.2021'!P66=0,"",'26.04.2021'!P66)</f>
        <v>#REF!</v>
      </c>
      <c r="O64" s="11" t="e">
        <f>IF('26.04.2021'!Q66=0,"",'26.04.2021'!Q66)</f>
        <v>#REF!</v>
      </c>
      <c r="P64" s="6" t="e">
        <f t="shared" si="11"/>
        <v>#REF!</v>
      </c>
      <c r="Q64" s="6" t="e">
        <f t="shared" si="19"/>
        <v>#REF!</v>
      </c>
      <c r="R64" s="6" t="e">
        <f t="shared" si="13"/>
        <v>#REF!</v>
      </c>
      <c r="S64" s="9" t="e">
        <f t="shared" si="14"/>
        <v>#REF!</v>
      </c>
      <c r="T64" s="1" t="e">
        <f t="shared" si="15"/>
        <v>#REF!</v>
      </c>
      <c r="U64" s="12" t="e">
        <f t="shared" si="16"/>
        <v>#REF!</v>
      </c>
    </row>
    <row r="65" spans="1:21" ht="16.5" x14ac:dyDescent="0.25">
      <c r="A65" s="6">
        <f t="shared" si="17"/>
        <v>61</v>
      </c>
      <c r="B65" s="6" t="s">
        <v>25</v>
      </c>
      <c r="C65" s="6" t="e">
        <f t="shared" si="0"/>
        <v>#REF!</v>
      </c>
      <c r="D65" s="6" t="e">
        <f t="shared" si="1"/>
        <v>#REF!</v>
      </c>
      <c r="E65" s="7" t="e">
        <f t="shared" si="2"/>
        <v>#REF!</v>
      </c>
      <c r="F65" s="8" t="e">
        <f t="shared" si="3"/>
        <v>#REF!</v>
      </c>
      <c r="G65" s="6" t="e">
        <f t="shared" si="20"/>
        <v>#REF!</v>
      </c>
      <c r="H65" s="6" t="e">
        <f t="shared" si="5"/>
        <v>#REF!</v>
      </c>
      <c r="I65" s="6" t="e">
        <f t="shared" si="6"/>
        <v>#REF!</v>
      </c>
      <c r="J65" s="6" t="e">
        <f t="shared" si="18"/>
        <v>#REF!</v>
      </c>
      <c r="K65" s="9" t="e">
        <f t="shared" si="8"/>
        <v>#REF!</v>
      </c>
      <c r="L65" s="6" t="e">
        <f t="shared" si="9"/>
        <v>#REF!</v>
      </c>
      <c r="M65" s="6" t="e">
        <f t="shared" si="21"/>
        <v>#REF!</v>
      </c>
      <c r="N65" s="10" t="e">
        <f>IF('26.04.2021'!P67=0,"",'26.04.2021'!P67)</f>
        <v>#REF!</v>
      </c>
      <c r="O65" s="11" t="e">
        <f>IF('26.04.2021'!Q67=0,"",'26.04.2021'!Q67)</f>
        <v>#REF!</v>
      </c>
      <c r="P65" s="6" t="e">
        <f t="shared" si="11"/>
        <v>#REF!</v>
      </c>
      <c r="Q65" s="6" t="e">
        <f t="shared" si="19"/>
        <v>#REF!</v>
      </c>
      <c r="R65" s="6" t="e">
        <f t="shared" si="13"/>
        <v>#REF!</v>
      </c>
      <c r="S65" s="9" t="e">
        <f t="shared" si="14"/>
        <v>#REF!</v>
      </c>
      <c r="T65" s="1" t="e">
        <f t="shared" si="15"/>
        <v>#REF!</v>
      </c>
      <c r="U65" s="12" t="e">
        <f t="shared" si="16"/>
        <v>#REF!</v>
      </c>
    </row>
    <row r="66" spans="1:21" ht="16.5" x14ac:dyDescent="0.25">
      <c r="A66" s="6">
        <f t="shared" si="17"/>
        <v>62</v>
      </c>
      <c r="B66" s="6" t="s">
        <v>25</v>
      </c>
      <c r="C66" s="6" t="e">
        <f t="shared" si="0"/>
        <v>#REF!</v>
      </c>
      <c r="D66" s="6" t="e">
        <f t="shared" si="1"/>
        <v>#REF!</v>
      </c>
      <c r="E66" s="7" t="e">
        <f t="shared" si="2"/>
        <v>#REF!</v>
      </c>
      <c r="F66" s="8" t="e">
        <f t="shared" si="3"/>
        <v>#REF!</v>
      </c>
      <c r="G66" s="6" t="e">
        <f t="shared" si="20"/>
        <v>#REF!</v>
      </c>
      <c r="H66" s="6" t="e">
        <f t="shared" si="5"/>
        <v>#REF!</v>
      </c>
      <c r="I66" s="6" t="e">
        <f t="shared" si="6"/>
        <v>#REF!</v>
      </c>
      <c r="J66" s="6" t="e">
        <f t="shared" si="18"/>
        <v>#REF!</v>
      </c>
      <c r="K66" s="9" t="e">
        <f t="shared" si="8"/>
        <v>#REF!</v>
      </c>
      <c r="L66" s="6" t="e">
        <f t="shared" si="9"/>
        <v>#REF!</v>
      </c>
      <c r="M66" s="6" t="e">
        <f t="shared" si="21"/>
        <v>#REF!</v>
      </c>
      <c r="N66" s="10" t="e">
        <f>IF('26.04.2021'!P68=0,"",'26.04.2021'!P68)</f>
        <v>#REF!</v>
      </c>
      <c r="O66" s="11" t="e">
        <f>IF('26.04.2021'!Q68=0,"",'26.04.2021'!Q68)</f>
        <v>#REF!</v>
      </c>
      <c r="P66" s="6" t="e">
        <f t="shared" si="11"/>
        <v>#REF!</v>
      </c>
      <c r="Q66" s="6" t="e">
        <f t="shared" si="19"/>
        <v>#REF!</v>
      </c>
      <c r="R66" s="6" t="e">
        <f t="shared" si="13"/>
        <v>#REF!</v>
      </c>
      <c r="S66" s="9" t="e">
        <f t="shared" si="14"/>
        <v>#REF!</v>
      </c>
      <c r="T66" s="1" t="e">
        <f t="shared" si="15"/>
        <v>#REF!</v>
      </c>
      <c r="U66" s="12" t="e">
        <f t="shared" si="16"/>
        <v>#REF!</v>
      </c>
    </row>
    <row r="67" spans="1:21" ht="16.5" x14ac:dyDescent="0.25">
      <c r="A67" s="6">
        <f t="shared" si="17"/>
        <v>63</v>
      </c>
      <c r="B67" s="6" t="s">
        <v>25</v>
      </c>
      <c r="C67" s="6" t="e">
        <f t="shared" si="0"/>
        <v>#REF!</v>
      </c>
      <c r="D67" s="6" t="e">
        <f t="shared" si="1"/>
        <v>#REF!</v>
      </c>
      <c r="E67" s="7" t="e">
        <f t="shared" si="2"/>
        <v>#REF!</v>
      </c>
      <c r="F67" s="8" t="e">
        <f t="shared" si="3"/>
        <v>#REF!</v>
      </c>
      <c r="G67" s="6" t="e">
        <f t="shared" si="20"/>
        <v>#REF!</v>
      </c>
      <c r="H67" s="6" t="e">
        <f t="shared" si="5"/>
        <v>#REF!</v>
      </c>
      <c r="I67" s="6" t="e">
        <f t="shared" si="6"/>
        <v>#REF!</v>
      </c>
      <c r="J67" s="6" t="e">
        <f t="shared" si="18"/>
        <v>#REF!</v>
      </c>
      <c r="K67" s="9" t="e">
        <f t="shared" si="8"/>
        <v>#REF!</v>
      </c>
      <c r="L67" s="6" t="e">
        <f t="shared" si="9"/>
        <v>#REF!</v>
      </c>
      <c r="M67" s="6" t="e">
        <f t="shared" si="21"/>
        <v>#REF!</v>
      </c>
      <c r="N67" s="10" t="e">
        <f>IF('26.04.2021'!P69=0,"",'26.04.2021'!P69)</f>
        <v>#REF!</v>
      </c>
      <c r="O67" s="11" t="e">
        <f>IF('26.04.2021'!Q69=0,"",'26.04.2021'!Q69)</f>
        <v>#REF!</v>
      </c>
      <c r="P67" s="6" t="e">
        <f t="shared" si="11"/>
        <v>#REF!</v>
      </c>
      <c r="Q67" s="6" t="e">
        <f t="shared" si="19"/>
        <v>#REF!</v>
      </c>
      <c r="R67" s="6" t="e">
        <f t="shared" si="13"/>
        <v>#REF!</v>
      </c>
      <c r="S67" s="9" t="e">
        <f t="shared" si="14"/>
        <v>#REF!</v>
      </c>
      <c r="T67" s="1" t="e">
        <f t="shared" si="15"/>
        <v>#REF!</v>
      </c>
      <c r="U67" s="12" t="e">
        <f t="shared" si="16"/>
        <v>#REF!</v>
      </c>
    </row>
    <row r="68" spans="1:21" ht="16.5" x14ac:dyDescent="0.25">
      <c r="A68" s="6">
        <f t="shared" si="17"/>
        <v>64</v>
      </c>
      <c r="B68" s="6" t="s">
        <v>25</v>
      </c>
      <c r="C68" s="6" t="e">
        <f t="shared" si="0"/>
        <v>#REF!</v>
      </c>
      <c r="D68" s="6" t="e">
        <f t="shared" si="1"/>
        <v>#REF!</v>
      </c>
      <c r="E68" s="7" t="e">
        <f t="shared" si="2"/>
        <v>#REF!</v>
      </c>
      <c r="F68" s="8" t="e">
        <f t="shared" si="3"/>
        <v>#REF!</v>
      </c>
      <c r="G68" s="6" t="e">
        <f t="shared" si="20"/>
        <v>#REF!</v>
      </c>
      <c r="H68" s="6" t="e">
        <f t="shared" si="5"/>
        <v>#REF!</v>
      </c>
      <c r="I68" s="6" t="e">
        <f t="shared" si="6"/>
        <v>#REF!</v>
      </c>
      <c r="J68" s="6" t="e">
        <f t="shared" si="18"/>
        <v>#REF!</v>
      </c>
      <c r="K68" s="9" t="e">
        <f t="shared" si="8"/>
        <v>#REF!</v>
      </c>
      <c r="L68" s="6" t="e">
        <f t="shared" si="9"/>
        <v>#REF!</v>
      </c>
      <c r="M68" s="6" t="e">
        <f t="shared" si="21"/>
        <v>#REF!</v>
      </c>
      <c r="N68" s="10" t="e">
        <f>IF('26.04.2021'!P70=0,"",'26.04.2021'!P70)</f>
        <v>#REF!</v>
      </c>
      <c r="O68" s="11" t="e">
        <f>IF('26.04.2021'!Q70=0,"",'26.04.2021'!Q70)</f>
        <v>#REF!</v>
      </c>
      <c r="P68" s="6" t="e">
        <f t="shared" si="11"/>
        <v>#REF!</v>
      </c>
      <c r="Q68" s="6" t="e">
        <f t="shared" si="19"/>
        <v>#REF!</v>
      </c>
      <c r="R68" s="6" t="e">
        <f t="shared" si="13"/>
        <v>#REF!</v>
      </c>
      <c r="S68" s="9" t="e">
        <f t="shared" si="14"/>
        <v>#REF!</v>
      </c>
      <c r="T68" s="1" t="e">
        <f t="shared" si="15"/>
        <v>#REF!</v>
      </c>
      <c r="U68" s="12" t="e">
        <f t="shared" si="16"/>
        <v>#REF!</v>
      </c>
    </row>
    <row r="69" spans="1:21" ht="16.5" x14ac:dyDescent="0.25">
      <c r="A69" s="6">
        <f t="shared" si="17"/>
        <v>65</v>
      </c>
      <c r="B69" s="6" t="s">
        <v>25</v>
      </c>
      <c r="C69" s="6" t="e">
        <f t="shared" ref="C69:C118" si="22">' ППЭ ЕГЭ'!#REF!</f>
        <v>#REF!</v>
      </c>
      <c r="D69" s="6" t="e">
        <f t="shared" ref="D69:D118" si="23">IF(' ППЭ ЕГЭ'!#REF!="","",' ППЭ ЕГЭ'!#REF!)</f>
        <v>#REF!</v>
      </c>
      <c r="E69" s="7" t="e">
        <f t="shared" ref="E69:E70" si="24">' ППЭ ЕГЭ'!#REF!</f>
        <v>#REF!</v>
      </c>
      <c r="F69" s="8" t="e">
        <f t="shared" ref="F69:F70" si="25">IF(' ППЭ ЕГЭ'!#REF!="ТСО","",1)</f>
        <v>#REF!</v>
      </c>
      <c r="G69" s="6" t="e">
        <f t="shared" si="20"/>
        <v>#REF!</v>
      </c>
      <c r="H69" s="6" t="e">
        <f t="shared" ref="H69:H70" si="26">IF(' ППЭ ЕГЭ'!#REF!="да",1,"")</f>
        <v>#REF!</v>
      </c>
      <c r="I69" s="6" t="e">
        <f t="shared" ref="I69:I118" si="27">IF(' ППЭ ЕГЭ'!#REF!="","",' ППЭ ЕГЭ'!#REF!)</f>
        <v>#REF!</v>
      </c>
      <c r="J69" s="6" t="e">
        <f t="shared" si="18"/>
        <v>#REF!</v>
      </c>
      <c r="K69" s="9" t="e">
        <f t="shared" ref="K69:K118" si="28">IF(' ППЭ ЕГЭ'!#REF!="","",' ППЭ ЕГЭ'!#REF!)</f>
        <v>#REF!</v>
      </c>
      <c r="L69" s="6" t="e">
        <f t="shared" ref="L69:L70" si="29">IF(' ППЭ ЕГЭ'!#REF!="нет",1,"")</f>
        <v>#REF!</v>
      </c>
      <c r="M69" s="6" t="e">
        <f t="shared" si="21"/>
        <v>#REF!</v>
      </c>
      <c r="N69" s="10" t="e">
        <f>IF('26.04.2021'!P71=0,"",'26.04.2021'!P71)</f>
        <v>#REF!</v>
      </c>
      <c r="O69" s="11" t="e">
        <f>IF('26.04.2021'!Q71=0,"",'26.04.2021'!Q71)</f>
        <v>#REF!</v>
      </c>
      <c r="P69" s="6" t="e">
        <f t="shared" ref="P69:P70" si="30">IF(AND(' ППЭ ЕГЭ'!#REF!="да",' ППЭ ЕГЭ'!#REF!&lt;&gt;' ППЭ ЕГЭ'!#REF!,' ППЭ ЕГЭ'!#REF!&lt;&gt;"Россети Сибирь"),1,"")</f>
        <v>#REF!</v>
      </c>
      <c r="Q69" s="6" t="e">
        <f t="shared" si="19"/>
        <v>#REF!</v>
      </c>
      <c r="R69" s="6" t="e">
        <f t="shared" ref="R69:R118" si="31">IF(' ППЭ ЕГЭ'!#REF!="","",' ППЭ ЕГЭ'!#REF!)</f>
        <v>#REF!</v>
      </c>
      <c r="S69" s="9" t="e">
        <f t="shared" ref="S69:S118" si="32">IF(' ППЭ ЕГЭ'!#REF!="","",' ППЭ ЕГЭ'!#REF!)</f>
        <v>#REF!</v>
      </c>
      <c r="T69" s="1" t="e">
        <f t="shared" ref="T69:T118" si="33">IF(' ППЭ ЕГЭ'!#REF!=0,"",' ППЭ ЕГЭ'!#REF!)</f>
        <v>#REF!</v>
      </c>
      <c r="U69" s="12" t="e">
        <f t="shared" ref="U69:U118" si="34">' ППЭ ЕГЭ'!#REF!</f>
        <v>#REF!</v>
      </c>
    </row>
    <row r="70" spans="1:21" ht="16.5" x14ac:dyDescent="0.25">
      <c r="A70" s="6">
        <f t="shared" ref="A70:A118" si="35">1+A69</f>
        <v>66</v>
      </c>
      <c r="B70" s="6" t="s">
        <v>25</v>
      </c>
      <c r="C70" s="6" t="e">
        <f t="shared" si="22"/>
        <v>#REF!</v>
      </c>
      <c r="D70" s="6" t="e">
        <f t="shared" si="23"/>
        <v>#REF!</v>
      </c>
      <c r="E70" s="7" t="e">
        <f t="shared" si="24"/>
        <v>#REF!</v>
      </c>
      <c r="F70" s="8" t="e">
        <f t="shared" si="25"/>
        <v>#REF!</v>
      </c>
      <c r="G70" s="6" t="e">
        <f t="shared" si="20"/>
        <v>#REF!</v>
      </c>
      <c r="H70" s="6" t="e">
        <f t="shared" si="26"/>
        <v>#REF!</v>
      </c>
      <c r="I70" s="6" t="e">
        <f t="shared" si="27"/>
        <v>#REF!</v>
      </c>
      <c r="J70" s="6" t="e">
        <f t="shared" si="18"/>
        <v>#REF!</v>
      </c>
      <c r="K70" s="9" t="e">
        <f t="shared" si="28"/>
        <v>#REF!</v>
      </c>
      <c r="L70" s="6" t="e">
        <f t="shared" si="29"/>
        <v>#REF!</v>
      </c>
      <c r="M70" s="6" t="e">
        <f t="shared" si="21"/>
        <v>#REF!</v>
      </c>
      <c r="N70" s="10" t="e">
        <f>IF('26.04.2021'!P72=0,"",'26.04.2021'!P72)</f>
        <v>#REF!</v>
      </c>
      <c r="O70" s="11" t="e">
        <f>IF('26.04.2021'!Q72=0,"",'26.04.2021'!Q72)</f>
        <v>#REF!</v>
      </c>
      <c r="P70" s="6" t="e">
        <f t="shared" si="30"/>
        <v>#REF!</v>
      </c>
      <c r="Q70" s="6" t="e">
        <f t="shared" si="19"/>
        <v>#REF!</v>
      </c>
      <c r="R70" s="6" t="e">
        <f t="shared" si="31"/>
        <v>#REF!</v>
      </c>
      <c r="S70" s="9" t="e">
        <f t="shared" si="32"/>
        <v>#REF!</v>
      </c>
      <c r="T70" s="1" t="e">
        <f t="shared" si="33"/>
        <v>#REF!</v>
      </c>
      <c r="U70" s="12" t="e">
        <f t="shared" si="34"/>
        <v>#REF!</v>
      </c>
    </row>
    <row r="71" spans="1:21" ht="49.5" x14ac:dyDescent="0.25">
      <c r="A71" s="6">
        <f t="shared" si="35"/>
        <v>67</v>
      </c>
      <c r="B71" s="6" t="s">
        <v>25</v>
      </c>
      <c r="C71" s="6" t="e">
        <f t="shared" si="22"/>
        <v>#REF!</v>
      </c>
      <c r="D71" s="6" t="e">
        <f t="shared" si="23"/>
        <v>#REF!</v>
      </c>
      <c r="E71" s="7" t="str">
        <f>' ППЭ ЕГЭ'!B13</f>
        <v>МАОУ «Петропавловская СОШ №1»</v>
      </c>
      <c r="F71" s="8" t="e">
        <f>IF(#REF!="ТСО","",1)</f>
        <v>#REF!</v>
      </c>
      <c r="G71" s="6" t="e">
        <f t="shared" si="20"/>
        <v>#REF!</v>
      </c>
      <c r="H71" s="6">
        <f>IF(' ППЭ ЕГЭ'!E13="да",1,"")</f>
        <v>1</v>
      </c>
      <c r="I71" s="6" t="e">
        <f t="shared" si="27"/>
        <v>#REF!</v>
      </c>
      <c r="J71" s="6" t="e">
        <f>IF(I71="","",' ППЭ ЕГЭ'!F13)</f>
        <v>#REF!</v>
      </c>
      <c r="K71" s="9" t="e">
        <f t="shared" si="28"/>
        <v>#REF!</v>
      </c>
      <c r="L71" s="6" t="str">
        <f>IF(' ППЭ ЕГЭ'!E13="нет",1,"")</f>
        <v/>
      </c>
      <c r="M71" s="6" t="e">
        <f t="shared" si="21"/>
        <v>#REF!</v>
      </c>
      <c r="N71" s="10" t="e">
        <f>IF('26.04.2021'!P73=0,"",'26.04.2021'!P73)</f>
        <v>#REF!</v>
      </c>
      <c r="O71" s="11" t="e">
        <f>IF('26.04.2021'!Q73=0,"",'26.04.2021'!Q73)</f>
        <v>#REF!</v>
      </c>
      <c r="P71" s="6" t="e">
        <f>IF(AND(' ППЭ ЕГЭ'!E13="да",#REF!&lt;&gt;' ППЭ ЕГЭ'!B13,#REF!&lt;&gt;"Россети Сибирь"),1,"")</f>
        <v>#REF!</v>
      </c>
      <c r="Q71" s="6" t="e">
        <f>IF(P71="","",' ППЭ ЕГЭ'!F13)</f>
        <v>#REF!</v>
      </c>
      <c r="R71" s="6" t="e">
        <f t="shared" si="31"/>
        <v>#REF!</v>
      </c>
      <c r="S71" s="9" t="e">
        <f t="shared" si="32"/>
        <v>#REF!</v>
      </c>
      <c r="T71" s="1" t="e">
        <f t="shared" si="33"/>
        <v>#REF!</v>
      </c>
      <c r="U71" s="12" t="e">
        <f t="shared" si="34"/>
        <v>#REF!</v>
      </c>
    </row>
    <row r="72" spans="1:21" ht="33" x14ac:dyDescent="0.25">
      <c r="A72" s="6">
        <f t="shared" si="35"/>
        <v>68</v>
      </c>
      <c r="B72" s="6" t="s">
        <v>25</v>
      </c>
      <c r="C72" s="6" t="e">
        <f t="shared" si="22"/>
        <v>#REF!</v>
      </c>
      <c r="D72" s="6" t="e">
        <f t="shared" si="23"/>
        <v>#REF!</v>
      </c>
      <c r="E72" s="7" t="str">
        <f>' ППЭ ЕГЭ'!B14</f>
        <v>МБОУ  «Гэгэтуйская СОШ»</v>
      </c>
      <c r="F72" s="8" t="e">
        <f>IF(#REF!="ТСО","",1)</f>
        <v>#REF!</v>
      </c>
      <c r="G72" s="6" t="e">
        <f t="shared" si="20"/>
        <v>#REF!</v>
      </c>
      <c r="H72" s="6">
        <f>IF(' ППЭ ЕГЭ'!E14="да",1,"")</f>
        <v>1</v>
      </c>
      <c r="I72" s="6" t="e">
        <f t="shared" si="27"/>
        <v>#REF!</v>
      </c>
      <c r="J72" s="6" t="e">
        <f>IF(I72="","",' ППЭ ЕГЭ'!F14)</f>
        <v>#REF!</v>
      </c>
      <c r="K72" s="9" t="e">
        <f t="shared" si="28"/>
        <v>#REF!</v>
      </c>
      <c r="L72" s="6" t="str">
        <f>IF(' ППЭ ЕГЭ'!E14="нет",1,"")</f>
        <v/>
      </c>
      <c r="M72" s="6" t="e">
        <f t="shared" si="21"/>
        <v>#REF!</v>
      </c>
      <c r="N72" s="10" t="e">
        <f>IF('26.04.2021'!P74=0,"",'26.04.2021'!P74)</f>
        <v>#REF!</v>
      </c>
      <c r="O72" s="11" t="e">
        <f>IF('26.04.2021'!Q74=0,"",'26.04.2021'!Q74)</f>
        <v>#REF!</v>
      </c>
      <c r="P72" s="6" t="e">
        <f>IF(AND(' ППЭ ЕГЭ'!E14="да",#REF!&lt;&gt;' ППЭ ЕГЭ'!B14,#REF!&lt;&gt;"Россети Сибирь"),1,"")</f>
        <v>#REF!</v>
      </c>
      <c r="Q72" s="6" t="e">
        <f>IF(P72="","",' ППЭ ЕГЭ'!F14)</f>
        <v>#REF!</v>
      </c>
      <c r="R72" s="6" t="e">
        <f t="shared" si="31"/>
        <v>#REF!</v>
      </c>
      <c r="S72" s="9" t="e">
        <f t="shared" si="32"/>
        <v>#REF!</v>
      </c>
      <c r="T72" s="1" t="e">
        <f t="shared" si="33"/>
        <v>#REF!</v>
      </c>
      <c r="U72" s="12" t="e">
        <f t="shared" si="34"/>
        <v>#REF!</v>
      </c>
    </row>
    <row r="73" spans="1:21" ht="16.5" x14ac:dyDescent="0.25">
      <c r="A73" s="6">
        <f t="shared" si="35"/>
        <v>69</v>
      </c>
      <c r="B73" s="6" t="s">
        <v>25</v>
      </c>
      <c r="C73" s="6" t="e">
        <f t="shared" si="22"/>
        <v>#REF!</v>
      </c>
      <c r="D73" s="6" t="e">
        <f t="shared" si="23"/>
        <v>#REF!</v>
      </c>
      <c r="E73" s="7" t="e">
        <f t="shared" ref="E73:E118" si="36">' ППЭ ЕГЭ'!#REF!</f>
        <v>#REF!</v>
      </c>
      <c r="F73" s="8" t="e">
        <f>IF(' ППЭ ЕГЭ'!#REF!="ТСО","",1)</f>
        <v>#REF!</v>
      </c>
      <c r="G73" s="6" t="e">
        <f t="shared" si="20"/>
        <v>#REF!</v>
      </c>
      <c r="H73" s="6" t="e">
        <f>IF(' ППЭ ЕГЭ'!#REF!="да",1,"")</f>
        <v>#REF!</v>
      </c>
      <c r="I73" s="6" t="e">
        <f t="shared" si="27"/>
        <v>#REF!</v>
      </c>
      <c r="J73" s="6" t="e">
        <f>IF(I73="","",' ППЭ ЕГЭ'!#REF!)</f>
        <v>#REF!</v>
      </c>
      <c r="K73" s="9" t="e">
        <f t="shared" si="28"/>
        <v>#REF!</v>
      </c>
      <c r="L73" s="6" t="e">
        <f>IF(' ППЭ ЕГЭ'!#REF!="нет",1,"")</f>
        <v>#REF!</v>
      </c>
      <c r="M73" s="6" t="e">
        <f t="shared" si="21"/>
        <v>#REF!</v>
      </c>
      <c r="N73" s="10" t="e">
        <f>IF('26.04.2021'!P75=0,"",'26.04.2021'!P75)</f>
        <v>#REF!</v>
      </c>
      <c r="O73" s="11" t="e">
        <f>IF('26.04.2021'!Q75=0,"",'26.04.2021'!Q75)</f>
        <v>#REF!</v>
      </c>
      <c r="P73" s="6" t="e">
        <f>IF(AND(' ППЭ ЕГЭ'!#REF!="да",' ППЭ ЕГЭ'!#REF!&lt;&gt;' ППЭ ЕГЭ'!#REF!,' ППЭ ЕГЭ'!#REF!&lt;&gt;"Россети Сибирь"),1,"")</f>
        <v>#REF!</v>
      </c>
      <c r="Q73" s="6" t="e">
        <f>IF(P73="","",' ППЭ ЕГЭ'!#REF!)</f>
        <v>#REF!</v>
      </c>
      <c r="R73" s="6" t="e">
        <f t="shared" si="31"/>
        <v>#REF!</v>
      </c>
      <c r="S73" s="9" t="e">
        <f t="shared" si="32"/>
        <v>#REF!</v>
      </c>
      <c r="T73" s="1" t="e">
        <f t="shared" si="33"/>
        <v>#REF!</v>
      </c>
      <c r="U73" s="12" t="e">
        <f t="shared" si="34"/>
        <v>#REF!</v>
      </c>
    </row>
    <row r="74" spans="1:21" ht="16.5" x14ac:dyDescent="0.25">
      <c r="A74" s="6">
        <f t="shared" si="35"/>
        <v>70</v>
      </c>
      <c r="B74" s="6" t="s">
        <v>25</v>
      </c>
      <c r="C74" s="6" t="e">
        <f t="shared" si="22"/>
        <v>#REF!</v>
      </c>
      <c r="D74" s="6" t="e">
        <f t="shared" si="23"/>
        <v>#REF!</v>
      </c>
      <c r="E74" s="7" t="e">
        <f t="shared" si="36"/>
        <v>#REF!</v>
      </c>
      <c r="F74" s="8" t="e">
        <f>IF(#REF!="ТСО","",1)</f>
        <v>#REF!</v>
      </c>
      <c r="G74" s="6" t="e">
        <f t="shared" si="20"/>
        <v>#REF!</v>
      </c>
      <c r="H74" s="6">
        <f>IF(' ППЭ ЕГЭ'!E26="да",1,"")</f>
        <v>1</v>
      </c>
      <c r="I74" s="6" t="e">
        <f t="shared" si="27"/>
        <v>#REF!</v>
      </c>
      <c r="J74" s="6" t="e">
        <f>IF(I74="","",' ППЭ ЕГЭ'!F26)</f>
        <v>#REF!</v>
      </c>
      <c r="K74" s="9" t="e">
        <f t="shared" si="28"/>
        <v>#REF!</v>
      </c>
      <c r="L74" s="6" t="str">
        <f>IF(' ППЭ ЕГЭ'!E26="нет",1,"")</f>
        <v/>
      </c>
      <c r="M74" s="6" t="e">
        <f t="shared" si="21"/>
        <v>#REF!</v>
      </c>
      <c r="N74" s="10" t="e">
        <f>IF('26.04.2021'!P76=0,"",'26.04.2021'!P76)</f>
        <v>#REF!</v>
      </c>
      <c r="O74" s="11" t="e">
        <f>IF('26.04.2021'!Q76=0,"",'26.04.2021'!Q76)</f>
        <v>#REF!</v>
      </c>
      <c r="P74" s="6" t="e">
        <f>IF(AND(' ППЭ ЕГЭ'!L28="да",' ППЭ ЕГЭ'!N28&lt;&gt;' ППЭ ЕГЭ'!#REF!,' ППЭ ЕГЭ'!N28&lt;&gt;"Россети Сибирь"),1,"")</f>
        <v>#REF!</v>
      </c>
      <c r="Q74" s="6" t="e">
        <f>IF(P74="","",' ППЭ ЕГЭ'!F26)</f>
        <v>#REF!</v>
      </c>
      <c r="R74" s="6" t="e">
        <f t="shared" si="31"/>
        <v>#REF!</v>
      </c>
      <c r="S74" s="9" t="e">
        <f t="shared" si="32"/>
        <v>#REF!</v>
      </c>
      <c r="T74" s="1" t="e">
        <f t="shared" si="33"/>
        <v>#REF!</v>
      </c>
      <c r="U74" s="12" t="e">
        <f t="shared" si="34"/>
        <v>#REF!</v>
      </c>
    </row>
    <row r="75" spans="1:21" ht="16.5" x14ac:dyDescent="0.25">
      <c r="A75" s="6">
        <f t="shared" si="35"/>
        <v>71</v>
      </c>
      <c r="B75" s="6" t="s">
        <v>25</v>
      </c>
      <c r="C75" s="6" t="e">
        <f t="shared" si="22"/>
        <v>#REF!</v>
      </c>
      <c r="D75" s="6" t="e">
        <f t="shared" si="23"/>
        <v>#REF!</v>
      </c>
      <c r="E75" s="7" t="e">
        <f t="shared" si="36"/>
        <v>#REF!</v>
      </c>
      <c r="F75" s="8" t="e">
        <f>IF(#REF!="ТСО","",1)</f>
        <v>#REF!</v>
      </c>
      <c r="G75" s="6" t="e">
        <f t="shared" ref="G75:G118" si="37">IF(F75="",1,"")</f>
        <v>#REF!</v>
      </c>
      <c r="H75" s="6">
        <f>IF(' ППЭ ЕГЭ'!E27="да",1,"")</f>
        <v>1</v>
      </c>
      <c r="I75" s="6" t="e">
        <f t="shared" si="27"/>
        <v>#REF!</v>
      </c>
      <c r="J75" s="6" t="e">
        <f>IF(I75="","",' ППЭ ЕГЭ'!F27)</f>
        <v>#REF!</v>
      </c>
      <c r="K75" s="9" t="e">
        <f t="shared" si="28"/>
        <v>#REF!</v>
      </c>
      <c r="L75" s="6" t="str">
        <f>IF(' ППЭ ЕГЭ'!E27="нет",1,"")</f>
        <v/>
      </c>
      <c r="M75" s="6" t="e">
        <f t="shared" ref="M75:M118" si="38">IF(N75="","",N75)</f>
        <v>#REF!</v>
      </c>
      <c r="N75" s="10" t="e">
        <f>IF('26.04.2021'!P77=0,"",'26.04.2021'!P77)</f>
        <v>#REF!</v>
      </c>
      <c r="O75" s="11" t="e">
        <f>IF('26.04.2021'!Q77=0,"",'26.04.2021'!Q77)</f>
        <v>#REF!</v>
      </c>
      <c r="P75" s="6" t="e">
        <f>IF(AND(' ППЭ ЕГЭ'!L29="да",' ППЭ ЕГЭ'!N29&lt;&gt;' ППЭ ЕГЭ'!#REF!,' ППЭ ЕГЭ'!N29&lt;&gt;"Россети Сибирь"),1,"")</f>
        <v>#REF!</v>
      </c>
      <c r="Q75" s="6" t="e">
        <f>IF(P75="","",' ППЭ ЕГЭ'!F27)</f>
        <v>#REF!</v>
      </c>
      <c r="R75" s="6" t="e">
        <f t="shared" si="31"/>
        <v>#REF!</v>
      </c>
      <c r="S75" s="9" t="e">
        <f t="shared" si="32"/>
        <v>#REF!</v>
      </c>
      <c r="T75" s="1" t="e">
        <f t="shared" si="33"/>
        <v>#REF!</v>
      </c>
      <c r="U75" s="12" t="e">
        <f t="shared" si="34"/>
        <v>#REF!</v>
      </c>
    </row>
    <row r="76" spans="1:21" ht="16.5" x14ac:dyDescent="0.25">
      <c r="A76" s="6">
        <f t="shared" si="35"/>
        <v>72</v>
      </c>
      <c r="B76" s="6" t="s">
        <v>25</v>
      </c>
      <c r="C76" s="6" t="e">
        <f t="shared" si="22"/>
        <v>#REF!</v>
      </c>
      <c r="D76" s="6" t="e">
        <f t="shared" si="23"/>
        <v>#REF!</v>
      </c>
      <c r="E76" s="7" t="e">
        <f t="shared" si="36"/>
        <v>#REF!</v>
      </c>
      <c r="F76" s="8" t="e">
        <f>IF(#REF!="ТСО","",1)</f>
        <v>#REF!</v>
      </c>
      <c r="G76" s="6" t="e">
        <f t="shared" si="37"/>
        <v>#REF!</v>
      </c>
      <c r="H76" s="6">
        <f>IF(' ППЭ ЕГЭ'!E28="да",1,"")</f>
        <v>1</v>
      </c>
      <c r="I76" s="6" t="e">
        <f t="shared" si="27"/>
        <v>#REF!</v>
      </c>
      <c r="J76" s="6" t="e">
        <f>IF(I76="","",' ППЭ ЕГЭ'!F28)</f>
        <v>#REF!</v>
      </c>
      <c r="K76" s="9" t="e">
        <f t="shared" si="28"/>
        <v>#REF!</v>
      </c>
      <c r="L76" s="6" t="str">
        <f>IF(' ППЭ ЕГЭ'!E28="нет",1,"")</f>
        <v/>
      </c>
      <c r="M76" s="6" t="e">
        <f t="shared" si="38"/>
        <v>#REF!</v>
      </c>
      <c r="N76" s="10" t="e">
        <f>IF('26.04.2021'!P78=0,"",'26.04.2021'!P78)</f>
        <v>#REF!</v>
      </c>
      <c r="O76" s="11" t="e">
        <f>IF('26.04.2021'!Q78=0,"",'26.04.2021'!Q78)</f>
        <v>#REF!</v>
      </c>
      <c r="P76" s="6" t="e">
        <f>IF(AND(' ППЭ ЕГЭ'!L30="да",' ППЭ ЕГЭ'!N30&lt;&gt;' ППЭ ЕГЭ'!#REF!,' ППЭ ЕГЭ'!N30&lt;&gt;"Россети Сибирь"),1,"")</f>
        <v>#REF!</v>
      </c>
      <c r="Q76" s="6" t="e">
        <f>IF(P76="","",' ППЭ ЕГЭ'!F28)</f>
        <v>#REF!</v>
      </c>
      <c r="R76" s="6" t="e">
        <f t="shared" si="31"/>
        <v>#REF!</v>
      </c>
      <c r="S76" s="9" t="e">
        <f t="shared" si="32"/>
        <v>#REF!</v>
      </c>
      <c r="T76" s="1" t="e">
        <f t="shared" si="33"/>
        <v>#REF!</v>
      </c>
      <c r="U76" s="12" t="e">
        <f t="shared" si="34"/>
        <v>#REF!</v>
      </c>
    </row>
    <row r="77" spans="1:21" ht="16.5" x14ac:dyDescent="0.25">
      <c r="A77" s="6">
        <f t="shared" si="35"/>
        <v>73</v>
      </c>
      <c r="B77" s="6" t="s">
        <v>25</v>
      </c>
      <c r="C77" s="6" t="e">
        <f t="shared" si="22"/>
        <v>#REF!</v>
      </c>
      <c r="D77" s="6" t="e">
        <f t="shared" si="23"/>
        <v>#REF!</v>
      </c>
      <c r="E77" s="7" t="e">
        <f t="shared" si="36"/>
        <v>#REF!</v>
      </c>
      <c r="F77" s="8" t="e">
        <f>IF(' ППЭ ЕГЭ'!#REF!="ТСО","",1)</f>
        <v>#REF!</v>
      </c>
      <c r="G77" s="6" t="e">
        <f t="shared" si="37"/>
        <v>#REF!</v>
      </c>
      <c r="H77" s="6" t="e">
        <f>IF(' ППЭ ЕГЭ'!#REF!="да",1,"")</f>
        <v>#REF!</v>
      </c>
      <c r="I77" s="6" t="e">
        <f t="shared" si="27"/>
        <v>#REF!</v>
      </c>
      <c r="J77" s="6" t="e">
        <f>IF(I77="","",' ППЭ ЕГЭ'!#REF!)</f>
        <v>#REF!</v>
      </c>
      <c r="K77" s="9" t="e">
        <f t="shared" si="28"/>
        <v>#REF!</v>
      </c>
      <c r="L77" s="6" t="e">
        <f>IF(' ППЭ ЕГЭ'!#REF!="нет",1,"")</f>
        <v>#REF!</v>
      </c>
      <c r="M77" s="6" t="e">
        <f t="shared" si="38"/>
        <v>#REF!</v>
      </c>
      <c r="N77" s="10" t="e">
        <f>IF('26.04.2021'!P79=0,"",'26.04.2021'!P79)</f>
        <v>#REF!</v>
      </c>
      <c r="O77" s="11" t="e">
        <f>IF('26.04.2021'!Q79=0,"",'26.04.2021'!Q79)</f>
        <v>#REF!</v>
      </c>
      <c r="P77" s="6" t="e">
        <f>IF(AND(' ППЭ ЕГЭ'!#REF!="да",' ППЭ ЕГЭ'!#REF!&lt;&gt;' ППЭ ЕГЭ'!#REF!,' ППЭ ЕГЭ'!#REF!&lt;&gt;"Россети Сибирь"),1,"")</f>
        <v>#REF!</v>
      </c>
      <c r="Q77" s="6" t="e">
        <f>IF(P77="","",' ППЭ ЕГЭ'!#REF!)</f>
        <v>#REF!</v>
      </c>
      <c r="R77" s="6" t="e">
        <f t="shared" si="31"/>
        <v>#REF!</v>
      </c>
      <c r="S77" s="9" t="e">
        <f t="shared" si="32"/>
        <v>#REF!</v>
      </c>
      <c r="T77" s="1" t="e">
        <f t="shared" si="33"/>
        <v>#REF!</v>
      </c>
      <c r="U77" s="12" t="e">
        <f t="shared" si="34"/>
        <v>#REF!</v>
      </c>
    </row>
    <row r="78" spans="1:21" ht="16.5" x14ac:dyDescent="0.25">
      <c r="A78" s="6">
        <f t="shared" si="35"/>
        <v>74</v>
      </c>
      <c r="B78" s="6" t="s">
        <v>25</v>
      </c>
      <c r="C78" s="6" t="e">
        <f t="shared" si="22"/>
        <v>#REF!</v>
      </c>
      <c r="D78" s="6" t="e">
        <f t="shared" si="23"/>
        <v>#REF!</v>
      </c>
      <c r="E78" s="7" t="e">
        <f t="shared" si="36"/>
        <v>#REF!</v>
      </c>
      <c r="F78" s="8" t="e">
        <f>IF(#REF!="ТСО","",1)</f>
        <v>#REF!</v>
      </c>
      <c r="G78" s="6" t="e">
        <f t="shared" si="37"/>
        <v>#REF!</v>
      </c>
      <c r="H78" s="6">
        <f>IF(' ППЭ ЕГЭ'!E35="да",1,"")</f>
        <v>1</v>
      </c>
      <c r="I78" s="6" t="e">
        <f t="shared" si="27"/>
        <v>#REF!</v>
      </c>
      <c r="J78" s="6" t="e">
        <f>IF(I78="","",' ППЭ ЕГЭ'!F35)</f>
        <v>#REF!</v>
      </c>
      <c r="K78" s="9" t="e">
        <f t="shared" si="28"/>
        <v>#REF!</v>
      </c>
      <c r="L78" s="6" t="str">
        <f>IF(' ППЭ ЕГЭ'!E35="нет",1,"")</f>
        <v/>
      </c>
      <c r="M78" s="6" t="e">
        <f t="shared" si="38"/>
        <v>#REF!</v>
      </c>
      <c r="N78" s="10" t="e">
        <f>IF('26.04.2021'!P80=0,"",'26.04.2021'!P80)</f>
        <v>#REF!</v>
      </c>
      <c r="O78" s="11" t="e">
        <f>IF('26.04.2021'!Q80=0,"",'26.04.2021'!Q80)</f>
        <v>#REF!</v>
      </c>
      <c r="P78" s="6" t="e">
        <f>IF(AND(' ППЭ ЕГЭ'!L37="да",' ППЭ ЕГЭ'!N37&lt;&gt;' ППЭ ЕГЭ'!#REF!,' ППЭ ЕГЭ'!N37&lt;&gt;"Россети Сибирь"),1,"")</f>
        <v>#REF!</v>
      </c>
      <c r="Q78" s="6" t="e">
        <f>IF(P78="","",' ППЭ ЕГЭ'!F35)</f>
        <v>#REF!</v>
      </c>
      <c r="R78" s="6" t="e">
        <f t="shared" si="31"/>
        <v>#REF!</v>
      </c>
      <c r="S78" s="9" t="e">
        <f t="shared" si="32"/>
        <v>#REF!</v>
      </c>
      <c r="T78" s="1" t="e">
        <f t="shared" si="33"/>
        <v>#REF!</v>
      </c>
      <c r="U78" s="12" t="e">
        <f t="shared" si="34"/>
        <v>#REF!</v>
      </c>
    </row>
    <row r="79" spans="1:21" ht="16.5" x14ac:dyDescent="0.25">
      <c r="A79" s="6">
        <f t="shared" si="35"/>
        <v>75</v>
      </c>
      <c r="B79" s="6" t="s">
        <v>25</v>
      </c>
      <c r="C79" s="6" t="e">
        <f t="shared" si="22"/>
        <v>#REF!</v>
      </c>
      <c r="D79" s="6" t="e">
        <f t="shared" si="23"/>
        <v>#REF!</v>
      </c>
      <c r="E79" s="7" t="e">
        <f t="shared" si="36"/>
        <v>#REF!</v>
      </c>
      <c r="F79" s="8" t="e">
        <f t="shared" ref="F79:F80" si="39">IF(' ППЭ ЕГЭ'!#REF!="ТСО","",1)</f>
        <v>#REF!</v>
      </c>
      <c r="G79" s="6" t="e">
        <f t="shared" si="37"/>
        <v>#REF!</v>
      </c>
      <c r="H79" s="6" t="e">
        <f t="shared" ref="H79:H80" si="40">IF(' ППЭ ЕГЭ'!#REF!="да",1,"")</f>
        <v>#REF!</v>
      </c>
      <c r="I79" s="6" t="e">
        <f t="shared" si="27"/>
        <v>#REF!</v>
      </c>
      <c r="J79" s="6" t="e">
        <f t="shared" ref="J79:J80" si="41">IF(I79="","",' ППЭ ЕГЭ'!#REF!)</f>
        <v>#REF!</v>
      </c>
      <c r="K79" s="9" t="e">
        <f t="shared" si="28"/>
        <v>#REF!</v>
      </c>
      <c r="L79" s="6" t="e">
        <f t="shared" ref="L79:L80" si="42">IF(' ППЭ ЕГЭ'!#REF!="нет",1,"")</f>
        <v>#REF!</v>
      </c>
      <c r="M79" s="6" t="e">
        <f t="shared" si="38"/>
        <v>#REF!</v>
      </c>
      <c r="N79" s="10" t="e">
        <f>IF('26.04.2021'!P81=0,"",'26.04.2021'!P81)</f>
        <v>#REF!</v>
      </c>
      <c r="O79" s="11" t="e">
        <f>IF('26.04.2021'!Q81=0,"",'26.04.2021'!Q81)</f>
        <v>#REF!</v>
      </c>
      <c r="P79" s="6" t="e">
        <f t="shared" ref="P79:P80" si="43">IF(AND(' ППЭ ЕГЭ'!#REF!="да",' ППЭ ЕГЭ'!#REF!&lt;&gt;' ППЭ ЕГЭ'!#REF!,' ППЭ ЕГЭ'!#REF!&lt;&gt;"Россети Сибирь"),1,"")</f>
        <v>#REF!</v>
      </c>
      <c r="Q79" s="6" t="e">
        <f t="shared" ref="Q79:Q80" si="44">IF(P79="","",' ППЭ ЕГЭ'!#REF!)</f>
        <v>#REF!</v>
      </c>
      <c r="R79" s="6" t="e">
        <f t="shared" si="31"/>
        <v>#REF!</v>
      </c>
      <c r="S79" s="9" t="e">
        <f t="shared" si="32"/>
        <v>#REF!</v>
      </c>
      <c r="T79" s="1" t="e">
        <f t="shared" si="33"/>
        <v>#REF!</v>
      </c>
      <c r="U79" s="12" t="e">
        <f t="shared" si="34"/>
        <v>#REF!</v>
      </c>
    </row>
    <row r="80" spans="1:21" ht="16.5" x14ac:dyDescent="0.25">
      <c r="A80" s="6">
        <f t="shared" si="35"/>
        <v>76</v>
      </c>
      <c r="B80" s="6" t="s">
        <v>25</v>
      </c>
      <c r="C80" s="6" t="e">
        <f t="shared" si="22"/>
        <v>#REF!</v>
      </c>
      <c r="D80" s="6" t="e">
        <f t="shared" si="23"/>
        <v>#REF!</v>
      </c>
      <c r="E80" s="7" t="e">
        <f t="shared" si="36"/>
        <v>#REF!</v>
      </c>
      <c r="F80" s="8" t="e">
        <f t="shared" si="39"/>
        <v>#REF!</v>
      </c>
      <c r="G80" s="6" t="e">
        <f t="shared" si="37"/>
        <v>#REF!</v>
      </c>
      <c r="H80" s="6" t="e">
        <f t="shared" si="40"/>
        <v>#REF!</v>
      </c>
      <c r="I80" s="6" t="e">
        <f t="shared" si="27"/>
        <v>#REF!</v>
      </c>
      <c r="J80" s="6" t="e">
        <f t="shared" si="41"/>
        <v>#REF!</v>
      </c>
      <c r="K80" s="9" t="e">
        <f t="shared" si="28"/>
        <v>#REF!</v>
      </c>
      <c r="L80" s="6" t="e">
        <f t="shared" si="42"/>
        <v>#REF!</v>
      </c>
      <c r="M80" s="6" t="e">
        <f t="shared" si="38"/>
        <v>#REF!</v>
      </c>
      <c r="N80" s="10" t="e">
        <f>IF('26.04.2021'!P82=0,"",'26.04.2021'!P82)</f>
        <v>#REF!</v>
      </c>
      <c r="O80" s="11" t="e">
        <f>IF('26.04.2021'!Q82=0,"",'26.04.2021'!Q82)</f>
        <v>#REF!</v>
      </c>
      <c r="P80" s="6" t="e">
        <f t="shared" si="43"/>
        <v>#REF!</v>
      </c>
      <c r="Q80" s="6" t="e">
        <f t="shared" si="44"/>
        <v>#REF!</v>
      </c>
      <c r="R80" s="6" t="e">
        <f t="shared" si="31"/>
        <v>#REF!</v>
      </c>
      <c r="S80" s="9" t="e">
        <f t="shared" si="32"/>
        <v>#REF!</v>
      </c>
      <c r="T80" s="1" t="e">
        <f t="shared" si="33"/>
        <v>#REF!</v>
      </c>
      <c r="U80" s="12" t="e">
        <f t="shared" si="34"/>
        <v>#REF!</v>
      </c>
    </row>
    <row r="81" spans="1:21" ht="16.5" x14ac:dyDescent="0.25">
      <c r="A81" s="6">
        <f t="shared" si="35"/>
        <v>77</v>
      </c>
      <c r="B81" s="6" t="s">
        <v>25</v>
      </c>
      <c r="C81" s="6" t="e">
        <f t="shared" si="22"/>
        <v>#REF!</v>
      </c>
      <c r="D81" s="6" t="e">
        <f t="shared" si="23"/>
        <v>#REF!</v>
      </c>
      <c r="E81" s="7" t="e">
        <f t="shared" si="36"/>
        <v>#REF!</v>
      </c>
      <c r="F81" s="8" t="e">
        <f>IF(#REF!="ТСО","",1)</f>
        <v>#REF!</v>
      </c>
      <c r="G81" s="6" t="e">
        <f t="shared" si="37"/>
        <v>#REF!</v>
      </c>
      <c r="H81" s="6">
        <f>IF(' ППЭ ЕГЭ'!E38="да",1,"")</f>
        <v>1</v>
      </c>
      <c r="I81" s="6" t="e">
        <f t="shared" si="27"/>
        <v>#REF!</v>
      </c>
      <c r="J81" s="6" t="e">
        <f>IF(I81="","",' ППЭ ЕГЭ'!F38)</f>
        <v>#REF!</v>
      </c>
      <c r="K81" s="9" t="e">
        <f t="shared" si="28"/>
        <v>#REF!</v>
      </c>
      <c r="L81" s="6" t="str">
        <f>IF(' ППЭ ЕГЭ'!E38="нет",1,"")</f>
        <v/>
      </c>
      <c r="M81" s="6" t="e">
        <f t="shared" si="38"/>
        <v>#REF!</v>
      </c>
      <c r="N81" s="10" t="e">
        <f>IF('26.04.2021'!P83=0,"",'26.04.2021'!P83)</f>
        <v>#REF!</v>
      </c>
      <c r="O81" s="11" t="e">
        <f>IF('26.04.2021'!Q83=0,"",'26.04.2021'!Q83)</f>
        <v>#REF!</v>
      </c>
      <c r="P81" s="6" t="e">
        <f>IF(AND(' ППЭ ЕГЭ'!L40="да",' ППЭ ЕГЭ'!N40&lt;&gt;' ППЭ ЕГЭ'!#REF!,' ППЭ ЕГЭ'!N40&lt;&gt;"Россети Сибирь"),1,"")</f>
        <v>#REF!</v>
      </c>
      <c r="Q81" s="6" t="e">
        <f>IF(P81="","",' ППЭ ЕГЭ'!F38)</f>
        <v>#REF!</v>
      </c>
      <c r="R81" s="6" t="e">
        <f t="shared" si="31"/>
        <v>#REF!</v>
      </c>
      <c r="S81" s="9" t="e">
        <f t="shared" si="32"/>
        <v>#REF!</v>
      </c>
      <c r="T81" s="1" t="e">
        <f t="shared" si="33"/>
        <v>#REF!</v>
      </c>
      <c r="U81" s="12" t="e">
        <f t="shared" si="34"/>
        <v>#REF!</v>
      </c>
    </row>
    <row r="82" spans="1:21" ht="16.5" x14ac:dyDescent="0.25">
      <c r="A82" s="6">
        <f t="shared" si="35"/>
        <v>78</v>
      </c>
      <c r="B82" s="6" t="s">
        <v>25</v>
      </c>
      <c r="C82" s="6" t="e">
        <f t="shared" si="22"/>
        <v>#REF!</v>
      </c>
      <c r="D82" s="6" t="e">
        <f t="shared" si="23"/>
        <v>#REF!</v>
      </c>
      <c r="E82" s="7" t="e">
        <f t="shared" si="36"/>
        <v>#REF!</v>
      </c>
      <c r="F82" s="8" t="e">
        <f>IF(#REF!="ТСО","",1)</f>
        <v>#REF!</v>
      </c>
      <c r="G82" s="6" t="e">
        <f t="shared" si="37"/>
        <v>#REF!</v>
      </c>
      <c r="H82" s="6">
        <f>IF(' ППЭ ЕГЭ'!E39="да",1,"")</f>
        <v>1</v>
      </c>
      <c r="I82" s="6" t="e">
        <f t="shared" si="27"/>
        <v>#REF!</v>
      </c>
      <c r="J82" s="6" t="e">
        <f>IF(I82="","",' ППЭ ЕГЭ'!F39)</f>
        <v>#REF!</v>
      </c>
      <c r="K82" s="9" t="e">
        <f t="shared" si="28"/>
        <v>#REF!</v>
      </c>
      <c r="L82" s="6" t="str">
        <f>IF(' ППЭ ЕГЭ'!E39="нет",1,"")</f>
        <v/>
      </c>
      <c r="M82" s="6" t="e">
        <f t="shared" si="38"/>
        <v>#REF!</v>
      </c>
      <c r="N82" s="10" t="e">
        <f>IF('26.04.2021'!P84=0,"",'26.04.2021'!P84)</f>
        <v>#REF!</v>
      </c>
      <c r="O82" s="11" t="e">
        <f>IF('26.04.2021'!Q84=0,"",'26.04.2021'!Q84)</f>
        <v>#REF!</v>
      </c>
      <c r="P82" s="6" t="e">
        <f>IF(AND(' ППЭ ЕГЭ'!L41="да",' ППЭ ЕГЭ'!N41&lt;&gt;' ППЭ ЕГЭ'!#REF!,' ППЭ ЕГЭ'!N41&lt;&gt;"Россети Сибирь"),1,"")</f>
        <v>#REF!</v>
      </c>
      <c r="Q82" s="6" t="e">
        <f>IF(P82="","",' ППЭ ЕГЭ'!F39)</f>
        <v>#REF!</v>
      </c>
      <c r="R82" s="6" t="e">
        <f t="shared" si="31"/>
        <v>#REF!</v>
      </c>
      <c r="S82" s="9" t="e">
        <f t="shared" si="32"/>
        <v>#REF!</v>
      </c>
      <c r="T82" s="1" t="e">
        <f t="shared" si="33"/>
        <v>#REF!</v>
      </c>
      <c r="U82" s="12" t="e">
        <f t="shared" si="34"/>
        <v>#REF!</v>
      </c>
    </row>
    <row r="83" spans="1:21" ht="16.5" x14ac:dyDescent="0.25">
      <c r="A83" s="6">
        <f t="shared" si="35"/>
        <v>79</v>
      </c>
      <c r="B83" s="6" t="s">
        <v>25</v>
      </c>
      <c r="C83" s="6" t="e">
        <f t="shared" si="22"/>
        <v>#REF!</v>
      </c>
      <c r="D83" s="6" t="e">
        <f t="shared" si="23"/>
        <v>#REF!</v>
      </c>
      <c r="E83" s="7" t="e">
        <f t="shared" si="36"/>
        <v>#REF!</v>
      </c>
      <c r="F83" s="8" t="e">
        <f>IF(#REF!="ТСО","",1)</f>
        <v>#REF!</v>
      </c>
      <c r="G83" s="6" t="e">
        <f t="shared" si="37"/>
        <v>#REF!</v>
      </c>
      <c r="H83" s="6">
        <f>IF(' ППЭ ЕГЭ'!E40="да",1,"")</f>
        <v>1</v>
      </c>
      <c r="I83" s="6" t="e">
        <f t="shared" si="27"/>
        <v>#REF!</v>
      </c>
      <c r="J83" s="6" t="e">
        <f>IF(I83="","",' ППЭ ЕГЭ'!F40)</f>
        <v>#REF!</v>
      </c>
      <c r="K83" s="9" t="e">
        <f t="shared" si="28"/>
        <v>#REF!</v>
      </c>
      <c r="L83" s="6" t="str">
        <f>IF(' ППЭ ЕГЭ'!E40="нет",1,"")</f>
        <v/>
      </c>
      <c r="M83" s="6" t="e">
        <f t="shared" si="38"/>
        <v>#REF!</v>
      </c>
      <c r="N83" s="10" t="e">
        <f>IF('26.04.2021'!P85=0,"",'26.04.2021'!P85)</f>
        <v>#REF!</v>
      </c>
      <c r="O83" s="11" t="e">
        <f>IF('26.04.2021'!Q85=0,"",'26.04.2021'!Q85)</f>
        <v>#REF!</v>
      </c>
      <c r="P83" s="6" t="e">
        <f>IF(AND(' ППЭ ЕГЭ'!L42="да",' ППЭ ЕГЭ'!N42&lt;&gt;' ППЭ ЕГЭ'!#REF!,' ППЭ ЕГЭ'!N42&lt;&gt;"Россети Сибирь"),1,"")</f>
        <v>#REF!</v>
      </c>
      <c r="Q83" s="6" t="e">
        <f>IF(P83="","",' ППЭ ЕГЭ'!F40)</f>
        <v>#REF!</v>
      </c>
      <c r="R83" s="6" t="e">
        <f t="shared" si="31"/>
        <v>#REF!</v>
      </c>
      <c r="S83" s="9" t="e">
        <f t="shared" si="32"/>
        <v>#REF!</v>
      </c>
      <c r="T83" s="1" t="e">
        <f t="shared" si="33"/>
        <v>#REF!</v>
      </c>
      <c r="U83" s="12" t="e">
        <f t="shared" si="34"/>
        <v>#REF!</v>
      </c>
    </row>
    <row r="84" spans="1:21" ht="43.5" customHeight="1" x14ac:dyDescent="0.25">
      <c r="A84" s="6">
        <f t="shared" si="35"/>
        <v>80</v>
      </c>
      <c r="B84" s="6" t="s">
        <v>25</v>
      </c>
      <c r="C84" s="6" t="e">
        <f t="shared" si="22"/>
        <v>#REF!</v>
      </c>
      <c r="D84" s="6" t="e">
        <f t="shared" si="23"/>
        <v>#REF!</v>
      </c>
      <c r="E84" s="7" t="e">
        <f t="shared" si="36"/>
        <v>#REF!</v>
      </c>
      <c r="F84" s="8" t="e">
        <f>IF(#REF!="ТСО","",1)</f>
        <v>#REF!</v>
      </c>
      <c r="G84" s="6" t="e">
        <f t="shared" si="37"/>
        <v>#REF!</v>
      </c>
      <c r="H84" s="6" t="str">
        <f>IF(' ППЭ ЕГЭ'!E41="да",1,"")</f>
        <v/>
      </c>
      <c r="I84" s="6" t="e">
        <f t="shared" si="27"/>
        <v>#REF!</v>
      </c>
      <c r="J84" s="6" t="e">
        <f>IF(I84="","",' ППЭ ЕГЭ'!F41)</f>
        <v>#REF!</v>
      </c>
      <c r="K84" s="9" t="e">
        <f t="shared" si="28"/>
        <v>#REF!</v>
      </c>
      <c r="L84" s="6" t="str">
        <f>IF(' ППЭ ЕГЭ'!E41="нет",1,"")</f>
        <v/>
      </c>
      <c r="M84" s="6" t="e">
        <f t="shared" si="38"/>
        <v>#REF!</v>
      </c>
      <c r="N84" s="10" t="e">
        <f>IF('26.04.2021'!P86=0,"",'26.04.2021'!P86)</f>
        <v>#REF!</v>
      </c>
      <c r="O84" s="11" t="e">
        <f>IF('26.04.2021'!Q86=0,"",'26.04.2021'!Q86)</f>
        <v>#REF!</v>
      </c>
      <c r="P84" s="6" t="e">
        <f>IF(AND(' ППЭ ЕГЭ'!L43="да",' ППЭ ЕГЭ'!N43&lt;&gt;' ППЭ ЕГЭ'!#REF!,' ППЭ ЕГЭ'!N43&lt;&gt;"Россети Сибирь"),1,"")</f>
        <v>#REF!</v>
      </c>
      <c r="Q84" s="6" t="e">
        <f>IF(P84="","",' ППЭ ЕГЭ'!F41)</f>
        <v>#REF!</v>
      </c>
      <c r="R84" s="6" t="e">
        <f t="shared" si="31"/>
        <v>#REF!</v>
      </c>
      <c r="S84" s="9" t="e">
        <f t="shared" si="32"/>
        <v>#REF!</v>
      </c>
      <c r="T84" s="1" t="e">
        <f t="shared" si="33"/>
        <v>#REF!</v>
      </c>
      <c r="U84" s="12" t="e">
        <f t="shared" si="34"/>
        <v>#REF!</v>
      </c>
    </row>
    <row r="85" spans="1:21" ht="43.5" customHeight="1" x14ac:dyDescent="0.25">
      <c r="A85" s="6">
        <f t="shared" si="35"/>
        <v>81</v>
      </c>
      <c r="B85" s="6" t="s">
        <v>25</v>
      </c>
      <c r="C85" s="6" t="e">
        <f t="shared" si="22"/>
        <v>#REF!</v>
      </c>
      <c r="D85" s="6" t="e">
        <f t="shared" si="23"/>
        <v>#REF!</v>
      </c>
      <c r="E85" s="7" t="e">
        <f t="shared" si="36"/>
        <v>#REF!</v>
      </c>
      <c r="F85" s="8" t="e">
        <f>IF(#REF!="ТСО","",1)</f>
        <v>#REF!</v>
      </c>
      <c r="G85" s="6" t="e">
        <f t="shared" si="37"/>
        <v>#REF!</v>
      </c>
      <c r="H85" s="6" t="str">
        <f>IF(' ППЭ ЕГЭ'!E42="да",1,"")</f>
        <v/>
      </c>
      <c r="I85" s="6" t="e">
        <f t="shared" si="27"/>
        <v>#REF!</v>
      </c>
      <c r="J85" s="6" t="e">
        <f>IF(I85="","",' ППЭ ЕГЭ'!F42)</f>
        <v>#REF!</v>
      </c>
      <c r="K85" s="9" t="e">
        <f t="shared" si="28"/>
        <v>#REF!</v>
      </c>
      <c r="L85" s="6" t="str">
        <f>IF(' ППЭ ЕГЭ'!E42="нет",1,"")</f>
        <v/>
      </c>
      <c r="M85" s="6" t="e">
        <f t="shared" si="38"/>
        <v>#REF!</v>
      </c>
      <c r="N85" s="10" t="e">
        <f>IF('26.04.2021'!P87=0,"",'26.04.2021'!P87)</f>
        <v>#REF!</v>
      </c>
      <c r="O85" s="11" t="e">
        <f>IF('26.04.2021'!Q87=0,"",'26.04.2021'!Q87)</f>
        <v>#REF!</v>
      </c>
      <c r="P85" s="6" t="e">
        <f>IF(AND(' ППЭ ЕГЭ'!L44="да",' ППЭ ЕГЭ'!N44&lt;&gt;' ППЭ ЕГЭ'!#REF!,' ППЭ ЕГЭ'!N44&lt;&gt;"Россети Сибирь"),1,"")</f>
        <v>#REF!</v>
      </c>
      <c r="Q85" s="6" t="e">
        <f>IF(P85="","",' ППЭ ЕГЭ'!F42)</f>
        <v>#REF!</v>
      </c>
      <c r="R85" s="6" t="e">
        <f t="shared" si="31"/>
        <v>#REF!</v>
      </c>
      <c r="S85" s="9" t="e">
        <f t="shared" si="32"/>
        <v>#REF!</v>
      </c>
      <c r="T85" s="1" t="e">
        <f t="shared" si="33"/>
        <v>#REF!</v>
      </c>
      <c r="U85" s="12" t="e">
        <f t="shared" si="34"/>
        <v>#REF!</v>
      </c>
    </row>
    <row r="86" spans="1:21" ht="16.5" x14ac:dyDescent="0.25">
      <c r="A86" s="6">
        <f t="shared" si="35"/>
        <v>82</v>
      </c>
      <c r="B86" s="6" t="s">
        <v>25</v>
      </c>
      <c r="C86" s="6" t="e">
        <f t="shared" si="22"/>
        <v>#REF!</v>
      </c>
      <c r="D86" s="6" t="e">
        <f t="shared" si="23"/>
        <v>#REF!</v>
      </c>
      <c r="E86" s="7" t="e">
        <f t="shared" si="36"/>
        <v>#REF!</v>
      </c>
      <c r="F86" s="8" t="e">
        <f t="shared" ref="F86:F118" si="45">IF(' ППЭ ЕГЭ'!#REF!="ТСО","",1)</f>
        <v>#REF!</v>
      </c>
      <c r="G86" s="6" t="e">
        <f t="shared" si="37"/>
        <v>#REF!</v>
      </c>
      <c r="H86" s="6" t="e">
        <f t="shared" ref="H86:H118" si="46">IF(' ППЭ ЕГЭ'!#REF!="да",1,"")</f>
        <v>#REF!</v>
      </c>
      <c r="I86" s="6" t="e">
        <f t="shared" si="27"/>
        <v>#REF!</v>
      </c>
      <c r="J86" s="6" t="e">
        <f t="shared" ref="J86:J99" si="47">IF(I86="","",' ППЭ ЕГЭ'!#REF!)</f>
        <v>#REF!</v>
      </c>
      <c r="K86" s="9" t="e">
        <f t="shared" si="28"/>
        <v>#REF!</v>
      </c>
      <c r="L86" s="6" t="e">
        <f t="shared" ref="L86:L118" si="48">IF(' ППЭ ЕГЭ'!#REF!="нет",1,"")</f>
        <v>#REF!</v>
      </c>
      <c r="M86" s="6" t="e">
        <f t="shared" si="38"/>
        <v>#REF!</v>
      </c>
      <c r="N86" s="10" t="e">
        <f>IF('26.04.2021'!P88=0,"",'26.04.2021'!P88)</f>
        <v>#REF!</v>
      </c>
      <c r="O86" s="11" t="e">
        <f>IF('26.04.2021'!Q88=0,"",'26.04.2021'!Q88)</f>
        <v>#REF!</v>
      </c>
      <c r="P86" s="6" t="e">
        <f t="shared" ref="P86:P118" si="49">IF(AND(' ППЭ ЕГЭ'!#REF!="да",' ППЭ ЕГЭ'!#REF!&lt;&gt;' ППЭ ЕГЭ'!#REF!,' ППЭ ЕГЭ'!#REF!&lt;&gt;"Россети Сибирь"),1,"")</f>
        <v>#REF!</v>
      </c>
      <c r="Q86" s="6" t="e">
        <f t="shared" ref="Q86:Q99" si="50">IF(P86="","",' ППЭ ЕГЭ'!#REF!)</f>
        <v>#REF!</v>
      </c>
      <c r="R86" s="6" t="e">
        <f t="shared" si="31"/>
        <v>#REF!</v>
      </c>
      <c r="S86" s="9" t="e">
        <f t="shared" si="32"/>
        <v>#REF!</v>
      </c>
      <c r="T86" s="1" t="e">
        <f t="shared" si="33"/>
        <v>#REF!</v>
      </c>
      <c r="U86" s="12" t="e">
        <f t="shared" si="34"/>
        <v>#REF!</v>
      </c>
    </row>
    <row r="87" spans="1:21" ht="16.5" x14ac:dyDescent="0.25">
      <c r="A87" s="6">
        <f t="shared" si="35"/>
        <v>83</v>
      </c>
      <c r="B87" s="6" t="s">
        <v>25</v>
      </c>
      <c r="C87" s="6" t="e">
        <f t="shared" si="22"/>
        <v>#REF!</v>
      </c>
      <c r="D87" s="6" t="e">
        <f t="shared" si="23"/>
        <v>#REF!</v>
      </c>
      <c r="E87" s="7" t="e">
        <f t="shared" si="36"/>
        <v>#REF!</v>
      </c>
      <c r="F87" s="8" t="e">
        <f t="shared" si="45"/>
        <v>#REF!</v>
      </c>
      <c r="G87" s="6" t="e">
        <f t="shared" si="37"/>
        <v>#REF!</v>
      </c>
      <c r="H87" s="6" t="e">
        <f t="shared" si="46"/>
        <v>#REF!</v>
      </c>
      <c r="I87" s="6" t="e">
        <f t="shared" si="27"/>
        <v>#REF!</v>
      </c>
      <c r="J87" s="6" t="e">
        <f t="shared" si="47"/>
        <v>#REF!</v>
      </c>
      <c r="K87" s="9" t="e">
        <f t="shared" si="28"/>
        <v>#REF!</v>
      </c>
      <c r="L87" s="6" t="e">
        <f t="shared" si="48"/>
        <v>#REF!</v>
      </c>
      <c r="M87" s="6" t="e">
        <f t="shared" si="38"/>
        <v>#REF!</v>
      </c>
      <c r="N87" s="10" t="e">
        <f>IF('26.04.2021'!P89=0,"",'26.04.2021'!P89)</f>
        <v>#REF!</v>
      </c>
      <c r="O87" s="11" t="e">
        <f>IF('26.04.2021'!Q89=0,"",'26.04.2021'!Q89)</f>
        <v>#REF!</v>
      </c>
      <c r="P87" s="6" t="e">
        <f t="shared" si="49"/>
        <v>#REF!</v>
      </c>
      <c r="Q87" s="6" t="e">
        <f t="shared" si="50"/>
        <v>#REF!</v>
      </c>
      <c r="R87" s="6" t="e">
        <f t="shared" si="31"/>
        <v>#REF!</v>
      </c>
      <c r="S87" s="9" t="e">
        <f t="shared" si="32"/>
        <v>#REF!</v>
      </c>
      <c r="T87" s="1" t="e">
        <f t="shared" si="33"/>
        <v>#REF!</v>
      </c>
      <c r="U87" s="12" t="e">
        <f t="shared" si="34"/>
        <v>#REF!</v>
      </c>
    </row>
    <row r="88" spans="1:21" ht="16.5" x14ac:dyDescent="0.25">
      <c r="A88" s="6">
        <f t="shared" si="35"/>
        <v>84</v>
      </c>
      <c r="B88" s="6" t="s">
        <v>25</v>
      </c>
      <c r="C88" s="6" t="e">
        <f t="shared" si="22"/>
        <v>#REF!</v>
      </c>
      <c r="D88" s="6" t="e">
        <f t="shared" si="23"/>
        <v>#REF!</v>
      </c>
      <c r="E88" s="7" t="e">
        <f t="shared" si="36"/>
        <v>#REF!</v>
      </c>
      <c r="F88" s="8" t="e">
        <f t="shared" si="45"/>
        <v>#REF!</v>
      </c>
      <c r="G88" s="6" t="e">
        <f t="shared" si="37"/>
        <v>#REF!</v>
      </c>
      <c r="H88" s="6" t="e">
        <f t="shared" si="46"/>
        <v>#REF!</v>
      </c>
      <c r="I88" s="6" t="e">
        <f t="shared" si="27"/>
        <v>#REF!</v>
      </c>
      <c r="J88" s="6" t="e">
        <f t="shared" si="47"/>
        <v>#REF!</v>
      </c>
      <c r="K88" s="9" t="e">
        <f t="shared" si="28"/>
        <v>#REF!</v>
      </c>
      <c r="L88" s="6" t="e">
        <f t="shared" si="48"/>
        <v>#REF!</v>
      </c>
      <c r="M88" s="6" t="e">
        <f t="shared" si="38"/>
        <v>#REF!</v>
      </c>
      <c r="N88" s="10" t="e">
        <f>IF('26.04.2021'!P90=0,"",'26.04.2021'!P90)</f>
        <v>#REF!</v>
      </c>
      <c r="O88" s="11" t="e">
        <f>IF('26.04.2021'!Q90=0,"",'26.04.2021'!Q90)</f>
        <v>#REF!</v>
      </c>
      <c r="P88" s="6" t="e">
        <f t="shared" si="49"/>
        <v>#REF!</v>
      </c>
      <c r="Q88" s="6" t="e">
        <f t="shared" si="50"/>
        <v>#REF!</v>
      </c>
      <c r="R88" s="6" t="e">
        <f t="shared" si="31"/>
        <v>#REF!</v>
      </c>
      <c r="S88" s="9" t="e">
        <f t="shared" si="32"/>
        <v>#REF!</v>
      </c>
      <c r="T88" s="1" t="e">
        <f t="shared" si="33"/>
        <v>#REF!</v>
      </c>
      <c r="U88" s="12" t="e">
        <f t="shared" si="34"/>
        <v>#REF!</v>
      </c>
    </row>
    <row r="89" spans="1:21" ht="16.5" x14ac:dyDescent="0.25">
      <c r="A89" s="6">
        <f t="shared" si="35"/>
        <v>85</v>
      </c>
      <c r="B89" s="6" t="s">
        <v>25</v>
      </c>
      <c r="C89" s="6" t="e">
        <f t="shared" si="22"/>
        <v>#REF!</v>
      </c>
      <c r="D89" s="6" t="e">
        <f t="shared" si="23"/>
        <v>#REF!</v>
      </c>
      <c r="E89" s="7" t="e">
        <f t="shared" si="36"/>
        <v>#REF!</v>
      </c>
      <c r="F89" s="8" t="e">
        <f t="shared" si="45"/>
        <v>#REF!</v>
      </c>
      <c r="G89" s="6" t="e">
        <f t="shared" si="37"/>
        <v>#REF!</v>
      </c>
      <c r="H89" s="6" t="e">
        <f t="shared" si="46"/>
        <v>#REF!</v>
      </c>
      <c r="I89" s="6" t="e">
        <f t="shared" si="27"/>
        <v>#REF!</v>
      </c>
      <c r="J89" s="6" t="e">
        <f t="shared" si="47"/>
        <v>#REF!</v>
      </c>
      <c r="K89" s="9" t="e">
        <f t="shared" si="28"/>
        <v>#REF!</v>
      </c>
      <c r="L89" s="6" t="e">
        <f t="shared" si="48"/>
        <v>#REF!</v>
      </c>
      <c r="M89" s="6" t="e">
        <f t="shared" si="38"/>
        <v>#REF!</v>
      </c>
      <c r="N89" s="10" t="e">
        <f>IF('26.04.2021'!P91=0,"",'26.04.2021'!P91)</f>
        <v>#REF!</v>
      </c>
      <c r="O89" s="11" t="e">
        <f>IF('26.04.2021'!Q91=0,"",'26.04.2021'!Q91)</f>
        <v>#REF!</v>
      </c>
      <c r="P89" s="6" t="e">
        <f t="shared" si="49"/>
        <v>#REF!</v>
      </c>
      <c r="Q89" s="6" t="e">
        <f t="shared" si="50"/>
        <v>#REF!</v>
      </c>
      <c r="R89" s="6" t="e">
        <f t="shared" si="31"/>
        <v>#REF!</v>
      </c>
      <c r="S89" s="9" t="e">
        <f t="shared" si="32"/>
        <v>#REF!</v>
      </c>
      <c r="T89" s="1" t="e">
        <f t="shared" si="33"/>
        <v>#REF!</v>
      </c>
      <c r="U89" s="12" t="e">
        <f t="shared" si="34"/>
        <v>#REF!</v>
      </c>
    </row>
    <row r="90" spans="1:21" ht="16.5" x14ac:dyDescent="0.25">
      <c r="A90" s="6">
        <f t="shared" si="35"/>
        <v>86</v>
      </c>
      <c r="B90" s="6" t="s">
        <v>25</v>
      </c>
      <c r="C90" s="6" t="e">
        <f t="shared" si="22"/>
        <v>#REF!</v>
      </c>
      <c r="D90" s="6" t="e">
        <f t="shared" si="23"/>
        <v>#REF!</v>
      </c>
      <c r="E90" s="7" t="e">
        <f t="shared" si="36"/>
        <v>#REF!</v>
      </c>
      <c r="F90" s="8" t="e">
        <f t="shared" si="45"/>
        <v>#REF!</v>
      </c>
      <c r="G90" s="6" t="e">
        <f t="shared" si="37"/>
        <v>#REF!</v>
      </c>
      <c r="H90" s="6" t="e">
        <f t="shared" si="46"/>
        <v>#REF!</v>
      </c>
      <c r="I90" s="6" t="e">
        <f t="shared" si="27"/>
        <v>#REF!</v>
      </c>
      <c r="J90" s="6" t="e">
        <f t="shared" si="47"/>
        <v>#REF!</v>
      </c>
      <c r="K90" s="9" t="e">
        <f t="shared" si="28"/>
        <v>#REF!</v>
      </c>
      <c r="L90" s="6" t="e">
        <f t="shared" si="48"/>
        <v>#REF!</v>
      </c>
      <c r="M90" s="6" t="e">
        <f t="shared" si="38"/>
        <v>#REF!</v>
      </c>
      <c r="N90" s="10" t="e">
        <f>IF('26.04.2021'!P92=0,"",'26.04.2021'!P92)</f>
        <v>#REF!</v>
      </c>
      <c r="O90" s="11" t="e">
        <f>IF('26.04.2021'!Q92=0,"",'26.04.2021'!Q92)</f>
        <v>#REF!</v>
      </c>
      <c r="P90" s="6" t="e">
        <f t="shared" si="49"/>
        <v>#REF!</v>
      </c>
      <c r="Q90" s="6" t="e">
        <f t="shared" si="50"/>
        <v>#REF!</v>
      </c>
      <c r="R90" s="6" t="e">
        <f t="shared" si="31"/>
        <v>#REF!</v>
      </c>
      <c r="S90" s="9" t="e">
        <f t="shared" si="32"/>
        <v>#REF!</v>
      </c>
      <c r="T90" s="1" t="e">
        <f t="shared" si="33"/>
        <v>#REF!</v>
      </c>
      <c r="U90" s="12" t="e">
        <f t="shared" si="34"/>
        <v>#REF!</v>
      </c>
    </row>
    <row r="91" spans="1:21" ht="16.5" x14ac:dyDescent="0.25">
      <c r="A91" s="6">
        <f t="shared" si="35"/>
        <v>87</v>
      </c>
      <c r="B91" s="6" t="s">
        <v>25</v>
      </c>
      <c r="C91" s="6" t="e">
        <f t="shared" si="22"/>
        <v>#REF!</v>
      </c>
      <c r="D91" s="6" t="e">
        <f t="shared" si="23"/>
        <v>#REF!</v>
      </c>
      <c r="E91" s="7" t="e">
        <f t="shared" si="36"/>
        <v>#REF!</v>
      </c>
      <c r="F91" s="8" t="e">
        <f t="shared" si="45"/>
        <v>#REF!</v>
      </c>
      <c r="G91" s="6" t="e">
        <f t="shared" si="37"/>
        <v>#REF!</v>
      </c>
      <c r="H91" s="6" t="e">
        <f t="shared" si="46"/>
        <v>#REF!</v>
      </c>
      <c r="I91" s="6" t="e">
        <f t="shared" si="27"/>
        <v>#REF!</v>
      </c>
      <c r="J91" s="6" t="e">
        <f t="shared" si="47"/>
        <v>#REF!</v>
      </c>
      <c r="K91" s="9" t="e">
        <f t="shared" si="28"/>
        <v>#REF!</v>
      </c>
      <c r="L91" s="6" t="e">
        <f t="shared" si="48"/>
        <v>#REF!</v>
      </c>
      <c r="M91" s="6" t="e">
        <f t="shared" si="38"/>
        <v>#REF!</v>
      </c>
      <c r="N91" s="10" t="e">
        <f>IF('26.04.2021'!P93=0,"",'26.04.2021'!P93)</f>
        <v>#REF!</v>
      </c>
      <c r="O91" s="11" t="e">
        <f>IF('26.04.2021'!Q93=0,"",'26.04.2021'!Q93)</f>
        <v>#REF!</v>
      </c>
      <c r="P91" s="6" t="e">
        <f t="shared" si="49"/>
        <v>#REF!</v>
      </c>
      <c r="Q91" s="6" t="e">
        <f t="shared" si="50"/>
        <v>#REF!</v>
      </c>
      <c r="R91" s="6" t="e">
        <f t="shared" si="31"/>
        <v>#REF!</v>
      </c>
      <c r="S91" s="9" t="e">
        <f t="shared" si="32"/>
        <v>#REF!</v>
      </c>
      <c r="T91" s="1" t="e">
        <f t="shared" si="33"/>
        <v>#REF!</v>
      </c>
      <c r="U91" s="12" t="e">
        <f t="shared" si="34"/>
        <v>#REF!</v>
      </c>
    </row>
    <row r="92" spans="1:21" ht="16.5" x14ac:dyDescent="0.25">
      <c r="A92" s="6">
        <f t="shared" si="35"/>
        <v>88</v>
      </c>
      <c r="B92" s="6" t="s">
        <v>25</v>
      </c>
      <c r="C92" s="6" t="e">
        <f t="shared" si="22"/>
        <v>#REF!</v>
      </c>
      <c r="D92" s="6" t="e">
        <f t="shared" si="23"/>
        <v>#REF!</v>
      </c>
      <c r="E92" s="7" t="e">
        <f t="shared" si="36"/>
        <v>#REF!</v>
      </c>
      <c r="F92" s="8" t="e">
        <f t="shared" si="45"/>
        <v>#REF!</v>
      </c>
      <c r="G92" s="6" t="e">
        <f t="shared" si="37"/>
        <v>#REF!</v>
      </c>
      <c r="H92" s="6" t="e">
        <f t="shared" si="46"/>
        <v>#REF!</v>
      </c>
      <c r="I92" s="6" t="e">
        <f t="shared" si="27"/>
        <v>#REF!</v>
      </c>
      <c r="J92" s="6" t="e">
        <f t="shared" si="47"/>
        <v>#REF!</v>
      </c>
      <c r="K92" s="9" t="e">
        <f t="shared" si="28"/>
        <v>#REF!</v>
      </c>
      <c r="L92" s="6" t="e">
        <f t="shared" si="48"/>
        <v>#REF!</v>
      </c>
      <c r="M92" s="6" t="e">
        <f t="shared" si="38"/>
        <v>#REF!</v>
      </c>
      <c r="N92" s="10" t="e">
        <f>IF('26.04.2021'!P94=0,"",'26.04.2021'!P94)</f>
        <v>#REF!</v>
      </c>
      <c r="O92" s="11" t="e">
        <f>IF('26.04.2021'!Q94=0,"",'26.04.2021'!Q94)</f>
        <v>#REF!</v>
      </c>
      <c r="P92" s="6" t="e">
        <f t="shared" si="49"/>
        <v>#REF!</v>
      </c>
      <c r="Q92" s="6" t="e">
        <f t="shared" si="50"/>
        <v>#REF!</v>
      </c>
      <c r="R92" s="6" t="e">
        <f t="shared" si="31"/>
        <v>#REF!</v>
      </c>
      <c r="S92" s="9" t="e">
        <f t="shared" si="32"/>
        <v>#REF!</v>
      </c>
      <c r="T92" s="1" t="e">
        <f t="shared" si="33"/>
        <v>#REF!</v>
      </c>
      <c r="U92" s="12" t="e">
        <f t="shared" si="34"/>
        <v>#REF!</v>
      </c>
    </row>
    <row r="93" spans="1:21" ht="16.5" x14ac:dyDescent="0.25">
      <c r="A93" s="6">
        <f t="shared" si="35"/>
        <v>89</v>
      </c>
      <c r="B93" s="6" t="s">
        <v>25</v>
      </c>
      <c r="C93" s="6" t="e">
        <f t="shared" si="22"/>
        <v>#REF!</v>
      </c>
      <c r="D93" s="6" t="e">
        <f t="shared" si="23"/>
        <v>#REF!</v>
      </c>
      <c r="E93" s="7" t="e">
        <f t="shared" si="36"/>
        <v>#REF!</v>
      </c>
      <c r="F93" s="8" t="e">
        <f t="shared" si="45"/>
        <v>#REF!</v>
      </c>
      <c r="G93" s="6" t="e">
        <f t="shared" si="37"/>
        <v>#REF!</v>
      </c>
      <c r="H93" s="6" t="e">
        <f t="shared" si="46"/>
        <v>#REF!</v>
      </c>
      <c r="I93" s="6" t="e">
        <f t="shared" si="27"/>
        <v>#REF!</v>
      </c>
      <c r="J93" s="6" t="e">
        <f t="shared" si="47"/>
        <v>#REF!</v>
      </c>
      <c r="K93" s="9" t="e">
        <f t="shared" si="28"/>
        <v>#REF!</v>
      </c>
      <c r="L93" s="6" t="e">
        <f t="shared" si="48"/>
        <v>#REF!</v>
      </c>
      <c r="M93" s="6" t="e">
        <f t="shared" si="38"/>
        <v>#REF!</v>
      </c>
      <c r="N93" s="10" t="e">
        <f>IF('26.04.2021'!P95=0,"",'26.04.2021'!P95)</f>
        <v>#REF!</v>
      </c>
      <c r="O93" s="11" t="e">
        <f>IF('26.04.2021'!Q95=0,"",'26.04.2021'!Q95)</f>
        <v>#REF!</v>
      </c>
      <c r="P93" s="6" t="e">
        <f t="shared" si="49"/>
        <v>#REF!</v>
      </c>
      <c r="Q93" s="6" t="e">
        <f t="shared" si="50"/>
        <v>#REF!</v>
      </c>
      <c r="R93" s="6" t="e">
        <f t="shared" si="31"/>
        <v>#REF!</v>
      </c>
      <c r="S93" s="9" t="e">
        <f t="shared" si="32"/>
        <v>#REF!</v>
      </c>
      <c r="T93" s="1" t="e">
        <f t="shared" si="33"/>
        <v>#REF!</v>
      </c>
      <c r="U93" s="12" t="e">
        <f t="shared" si="34"/>
        <v>#REF!</v>
      </c>
    </row>
    <row r="94" spans="1:21" ht="16.5" x14ac:dyDescent="0.25">
      <c r="A94" s="6">
        <f t="shared" si="35"/>
        <v>90</v>
      </c>
      <c r="B94" s="6" t="s">
        <v>25</v>
      </c>
      <c r="C94" s="6" t="e">
        <f t="shared" si="22"/>
        <v>#REF!</v>
      </c>
      <c r="D94" s="6" t="e">
        <f t="shared" si="23"/>
        <v>#REF!</v>
      </c>
      <c r="E94" s="7" t="e">
        <f t="shared" si="36"/>
        <v>#REF!</v>
      </c>
      <c r="F94" s="8" t="e">
        <f t="shared" si="45"/>
        <v>#REF!</v>
      </c>
      <c r="G94" s="6" t="e">
        <f t="shared" si="37"/>
        <v>#REF!</v>
      </c>
      <c r="H94" s="6" t="e">
        <f t="shared" si="46"/>
        <v>#REF!</v>
      </c>
      <c r="I94" s="6" t="e">
        <f t="shared" si="27"/>
        <v>#REF!</v>
      </c>
      <c r="J94" s="6" t="e">
        <f t="shared" si="47"/>
        <v>#REF!</v>
      </c>
      <c r="K94" s="9" t="e">
        <f t="shared" si="28"/>
        <v>#REF!</v>
      </c>
      <c r="L94" s="6" t="e">
        <f t="shared" si="48"/>
        <v>#REF!</v>
      </c>
      <c r="M94" s="6" t="e">
        <f t="shared" si="38"/>
        <v>#REF!</v>
      </c>
      <c r="N94" s="10" t="e">
        <f>IF('26.04.2021'!P96=0,"",'26.04.2021'!P96)</f>
        <v>#REF!</v>
      </c>
      <c r="O94" s="11" t="e">
        <f>IF('26.04.2021'!Q96=0,"",'26.04.2021'!Q96)</f>
        <v>#REF!</v>
      </c>
      <c r="P94" s="6" t="e">
        <f t="shared" si="49"/>
        <v>#REF!</v>
      </c>
      <c r="Q94" s="6" t="e">
        <f t="shared" si="50"/>
        <v>#REF!</v>
      </c>
      <c r="R94" s="6" t="e">
        <f t="shared" si="31"/>
        <v>#REF!</v>
      </c>
      <c r="S94" s="9" t="e">
        <f t="shared" si="32"/>
        <v>#REF!</v>
      </c>
      <c r="T94" s="1" t="e">
        <f t="shared" si="33"/>
        <v>#REF!</v>
      </c>
      <c r="U94" s="12" t="e">
        <f t="shared" si="34"/>
        <v>#REF!</v>
      </c>
    </row>
    <row r="95" spans="1:21" ht="16.5" x14ac:dyDescent="0.25">
      <c r="A95" s="6">
        <f t="shared" si="35"/>
        <v>91</v>
      </c>
      <c r="B95" s="6" t="s">
        <v>25</v>
      </c>
      <c r="C95" s="6" t="e">
        <f t="shared" si="22"/>
        <v>#REF!</v>
      </c>
      <c r="D95" s="6" t="e">
        <f t="shared" si="23"/>
        <v>#REF!</v>
      </c>
      <c r="E95" s="7" t="e">
        <f t="shared" si="36"/>
        <v>#REF!</v>
      </c>
      <c r="F95" s="8" t="e">
        <f t="shared" si="45"/>
        <v>#REF!</v>
      </c>
      <c r="G95" s="6" t="e">
        <f t="shared" si="37"/>
        <v>#REF!</v>
      </c>
      <c r="H95" s="6" t="e">
        <f t="shared" si="46"/>
        <v>#REF!</v>
      </c>
      <c r="I95" s="6" t="e">
        <f t="shared" si="27"/>
        <v>#REF!</v>
      </c>
      <c r="J95" s="6" t="e">
        <f t="shared" si="47"/>
        <v>#REF!</v>
      </c>
      <c r="K95" s="9" t="e">
        <f t="shared" si="28"/>
        <v>#REF!</v>
      </c>
      <c r="L95" s="6" t="e">
        <f t="shared" si="48"/>
        <v>#REF!</v>
      </c>
      <c r="M95" s="6" t="e">
        <f t="shared" si="38"/>
        <v>#REF!</v>
      </c>
      <c r="N95" s="10" t="e">
        <f>IF('26.04.2021'!P97=0,"",'26.04.2021'!P97)</f>
        <v>#REF!</v>
      </c>
      <c r="O95" s="11" t="e">
        <f>IF('26.04.2021'!Q97=0,"",'26.04.2021'!Q97)</f>
        <v>#REF!</v>
      </c>
      <c r="P95" s="6" t="e">
        <f t="shared" si="49"/>
        <v>#REF!</v>
      </c>
      <c r="Q95" s="6" t="e">
        <f t="shared" si="50"/>
        <v>#REF!</v>
      </c>
      <c r="R95" s="6" t="e">
        <f t="shared" si="31"/>
        <v>#REF!</v>
      </c>
      <c r="S95" s="9" t="e">
        <f t="shared" si="32"/>
        <v>#REF!</v>
      </c>
      <c r="T95" s="1" t="e">
        <f t="shared" si="33"/>
        <v>#REF!</v>
      </c>
      <c r="U95" s="12" t="e">
        <f t="shared" si="34"/>
        <v>#REF!</v>
      </c>
    </row>
    <row r="96" spans="1:21" ht="16.5" x14ac:dyDescent="0.25">
      <c r="A96" s="6">
        <f t="shared" si="35"/>
        <v>92</v>
      </c>
      <c r="B96" s="6" t="s">
        <v>25</v>
      </c>
      <c r="C96" s="6" t="e">
        <f t="shared" si="22"/>
        <v>#REF!</v>
      </c>
      <c r="D96" s="6" t="e">
        <f t="shared" si="23"/>
        <v>#REF!</v>
      </c>
      <c r="E96" s="7" t="e">
        <f t="shared" si="36"/>
        <v>#REF!</v>
      </c>
      <c r="F96" s="8" t="e">
        <f t="shared" si="45"/>
        <v>#REF!</v>
      </c>
      <c r="G96" s="6" t="e">
        <f t="shared" si="37"/>
        <v>#REF!</v>
      </c>
      <c r="H96" s="6" t="e">
        <f t="shared" si="46"/>
        <v>#REF!</v>
      </c>
      <c r="I96" s="6" t="e">
        <f t="shared" si="27"/>
        <v>#REF!</v>
      </c>
      <c r="J96" s="6" t="e">
        <f t="shared" si="47"/>
        <v>#REF!</v>
      </c>
      <c r="K96" s="9" t="e">
        <f t="shared" si="28"/>
        <v>#REF!</v>
      </c>
      <c r="L96" s="6" t="e">
        <f t="shared" si="48"/>
        <v>#REF!</v>
      </c>
      <c r="M96" s="6" t="e">
        <f t="shared" si="38"/>
        <v>#REF!</v>
      </c>
      <c r="N96" s="10" t="e">
        <f>IF('26.04.2021'!P98=0,"",'26.04.2021'!P98)</f>
        <v>#REF!</v>
      </c>
      <c r="O96" s="11" t="e">
        <f>IF('26.04.2021'!Q98=0,"",'26.04.2021'!Q98)</f>
        <v>#REF!</v>
      </c>
      <c r="P96" s="6" t="e">
        <f t="shared" si="49"/>
        <v>#REF!</v>
      </c>
      <c r="Q96" s="6" t="e">
        <f t="shared" si="50"/>
        <v>#REF!</v>
      </c>
      <c r="R96" s="6" t="e">
        <f t="shared" si="31"/>
        <v>#REF!</v>
      </c>
      <c r="S96" s="9" t="e">
        <f t="shared" si="32"/>
        <v>#REF!</v>
      </c>
      <c r="T96" s="1" t="e">
        <f t="shared" si="33"/>
        <v>#REF!</v>
      </c>
      <c r="U96" s="12" t="e">
        <f t="shared" si="34"/>
        <v>#REF!</v>
      </c>
    </row>
    <row r="97" spans="1:21" ht="16.5" x14ac:dyDescent="0.25">
      <c r="A97" s="6">
        <f t="shared" si="35"/>
        <v>93</v>
      </c>
      <c r="B97" s="6" t="s">
        <v>25</v>
      </c>
      <c r="C97" s="6" t="e">
        <f t="shared" si="22"/>
        <v>#REF!</v>
      </c>
      <c r="D97" s="6" t="e">
        <f t="shared" si="23"/>
        <v>#REF!</v>
      </c>
      <c r="E97" s="7" t="e">
        <f t="shared" si="36"/>
        <v>#REF!</v>
      </c>
      <c r="F97" s="8" t="e">
        <f t="shared" si="45"/>
        <v>#REF!</v>
      </c>
      <c r="G97" s="6" t="e">
        <f t="shared" si="37"/>
        <v>#REF!</v>
      </c>
      <c r="H97" s="6" t="e">
        <f t="shared" si="46"/>
        <v>#REF!</v>
      </c>
      <c r="I97" s="6" t="e">
        <f t="shared" si="27"/>
        <v>#REF!</v>
      </c>
      <c r="J97" s="6" t="e">
        <f t="shared" si="47"/>
        <v>#REF!</v>
      </c>
      <c r="K97" s="9" t="e">
        <f t="shared" si="28"/>
        <v>#REF!</v>
      </c>
      <c r="L97" s="6" t="e">
        <f t="shared" si="48"/>
        <v>#REF!</v>
      </c>
      <c r="M97" s="6" t="e">
        <f t="shared" si="38"/>
        <v>#REF!</v>
      </c>
      <c r="N97" s="10" t="e">
        <f>IF('26.04.2021'!P99=0,"",'26.04.2021'!P99)</f>
        <v>#REF!</v>
      </c>
      <c r="O97" s="11" t="e">
        <f>IF('26.04.2021'!Q99=0,"",'26.04.2021'!Q99)</f>
        <v>#REF!</v>
      </c>
      <c r="P97" s="6" t="e">
        <f t="shared" si="49"/>
        <v>#REF!</v>
      </c>
      <c r="Q97" s="6" t="e">
        <f t="shared" si="50"/>
        <v>#REF!</v>
      </c>
      <c r="R97" s="6" t="e">
        <f t="shared" si="31"/>
        <v>#REF!</v>
      </c>
      <c r="S97" s="9" t="e">
        <f t="shared" si="32"/>
        <v>#REF!</v>
      </c>
      <c r="T97" s="1" t="e">
        <f t="shared" si="33"/>
        <v>#REF!</v>
      </c>
      <c r="U97" s="12" t="e">
        <f t="shared" si="34"/>
        <v>#REF!</v>
      </c>
    </row>
    <row r="98" spans="1:21" ht="16.5" x14ac:dyDescent="0.25">
      <c r="A98" s="6">
        <f t="shared" si="35"/>
        <v>94</v>
      </c>
      <c r="B98" s="6" t="s">
        <v>25</v>
      </c>
      <c r="C98" s="6" t="e">
        <f t="shared" si="22"/>
        <v>#REF!</v>
      </c>
      <c r="D98" s="6" t="e">
        <f t="shared" si="23"/>
        <v>#REF!</v>
      </c>
      <c r="E98" s="7" t="e">
        <f t="shared" si="36"/>
        <v>#REF!</v>
      </c>
      <c r="F98" s="8" t="e">
        <f t="shared" si="45"/>
        <v>#REF!</v>
      </c>
      <c r="G98" s="6" t="e">
        <f t="shared" si="37"/>
        <v>#REF!</v>
      </c>
      <c r="H98" s="6" t="e">
        <f t="shared" si="46"/>
        <v>#REF!</v>
      </c>
      <c r="I98" s="6" t="e">
        <f t="shared" si="27"/>
        <v>#REF!</v>
      </c>
      <c r="J98" s="6" t="e">
        <f t="shared" si="47"/>
        <v>#REF!</v>
      </c>
      <c r="K98" s="9" t="e">
        <f t="shared" si="28"/>
        <v>#REF!</v>
      </c>
      <c r="L98" s="6" t="e">
        <f t="shared" si="48"/>
        <v>#REF!</v>
      </c>
      <c r="M98" s="6" t="e">
        <f t="shared" si="38"/>
        <v>#REF!</v>
      </c>
      <c r="N98" s="10" t="e">
        <f>IF('26.04.2021'!P100=0,"",'26.04.2021'!P100)</f>
        <v>#REF!</v>
      </c>
      <c r="O98" s="11" t="e">
        <f>IF('26.04.2021'!Q100=0,"",'26.04.2021'!Q100)</f>
        <v>#REF!</v>
      </c>
      <c r="P98" s="6" t="e">
        <f t="shared" si="49"/>
        <v>#REF!</v>
      </c>
      <c r="Q98" s="6" t="e">
        <f t="shared" si="50"/>
        <v>#REF!</v>
      </c>
      <c r="R98" s="6" t="e">
        <f t="shared" si="31"/>
        <v>#REF!</v>
      </c>
      <c r="S98" s="9" t="e">
        <f t="shared" si="32"/>
        <v>#REF!</v>
      </c>
      <c r="T98" s="1" t="e">
        <f t="shared" si="33"/>
        <v>#REF!</v>
      </c>
      <c r="U98" s="12" t="e">
        <f t="shared" si="34"/>
        <v>#REF!</v>
      </c>
    </row>
    <row r="99" spans="1:21" ht="16.5" x14ac:dyDescent="0.25">
      <c r="A99" s="6">
        <f t="shared" si="35"/>
        <v>95</v>
      </c>
      <c r="B99" s="6" t="s">
        <v>25</v>
      </c>
      <c r="C99" s="6" t="e">
        <f t="shared" si="22"/>
        <v>#REF!</v>
      </c>
      <c r="D99" s="6" t="e">
        <f t="shared" si="23"/>
        <v>#REF!</v>
      </c>
      <c r="E99" s="7" t="e">
        <f t="shared" si="36"/>
        <v>#REF!</v>
      </c>
      <c r="F99" s="8" t="e">
        <f t="shared" si="45"/>
        <v>#REF!</v>
      </c>
      <c r="G99" s="6" t="e">
        <f t="shared" si="37"/>
        <v>#REF!</v>
      </c>
      <c r="H99" s="6" t="e">
        <f t="shared" si="46"/>
        <v>#REF!</v>
      </c>
      <c r="I99" s="6" t="e">
        <f t="shared" si="27"/>
        <v>#REF!</v>
      </c>
      <c r="J99" s="6" t="e">
        <f t="shared" si="47"/>
        <v>#REF!</v>
      </c>
      <c r="K99" s="9" t="e">
        <f t="shared" si="28"/>
        <v>#REF!</v>
      </c>
      <c r="L99" s="6" t="e">
        <f t="shared" si="48"/>
        <v>#REF!</v>
      </c>
      <c r="M99" s="6" t="e">
        <f t="shared" si="38"/>
        <v>#REF!</v>
      </c>
      <c r="N99" s="10" t="e">
        <f>IF('26.04.2021'!P101=0,"",'26.04.2021'!P101)</f>
        <v>#REF!</v>
      </c>
      <c r="O99" s="11" t="e">
        <f>IF('26.04.2021'!Q101=0,"",'26.04.2021'!Q101)</f>
        <v>#REF!</v>
      </c>
      <c r="P99" s="6" t="e">
        <f t="shared" si="49"/>
        <v>#REF!</v>
      </c>
      <c r="Q99" s="6" t="e">
        <f t="shared" si="50"/>
        <v>#REF!</v>
      </c>
      <c r="R99" s="6" t="e">
        <f t="shared" si="31"/>
        <v>#REF!</v>
      </c>
      <c r="S99" s="9" t="e">
        <f t="shared" si="32"/>
        <v>#REF!</v>
      </c>
      <c r="T99" s="1" t="e">
        <f t="shared" si="33"/>
        <v>#REF!</v>
      </c>
      <c r="U99" s="12" t="e">
        <f t="shared" si="34"/>
        <v>#REF!</v>
      </c>
    </row>
    <row r="100" spans="1:21" ht="16.5" x14ac:dyDescent="0.25">
      <c r="A100" s="6">
        <f t="shared" si="35"/>
        <v>96</v>
      </c>
      <c r="B100" s="6" t="s">
        <v>25</v>
      </c>
      <c r="C100" s="6" t="e">
        <f t="shared" si="22"/>
        <v>#REF!</v>
      </c>
      <c r="D100" s="6" t="e">
        <f t="shared" si="23"/>
        <v>#REF!</v>
      </c>
      <c r="E100" s="7" t="e">
        <f t="shared" si="36"/>
        <v>#REF!</v>
      </c>
      <c r="F100" s="8" t="e">
        <f t="shared" si="45"/>
        <v>#REF!</v>
      </c>
      <c r="G100" s="6" t="e">
        <f t="shared" si="37"/>
        <v>#REF!</v>
      </c>
      <c r="H100" s="6" t="e">
        <f t="shared" si="46"/>
        <v>#REF!</v>
      </c>
      <c r="I100" s="6" t="e">
        <f t="shared" si="27"/>
        <v>#REF!</v>
      </c>
      <c r="J100" s="6" t="e">
        <f t="shared" ref="J100:J118" si="51">IF(I100="","",' ППЭ ЕГЭ'!#REF!)</f>
        <v>#REF!</v>
      </c>
      <c r="K100" s="9" t="e">
        <f t="shared" si="28"/>
        <v>#REF!</v>
      </c>
      <c r="L100" s="6" t="e">
        <f t="shared" si="48"/>
        <v>#REF!</v>
      </c>
      <c r="M100" s="6" t="e">
        <f t="shared" si="38"/>
        <v>#REF!</v>
      </c>
      <c r="N100" s="10" t="e">
        <f>IF('26.04.2021'!P102=0,"",'26.04.2021'!P102)</f>
        <v>#REF!</v>
      </c>
      <c r="O100" s="11" t="e">
        <f>IF('26.04.2021'!Q102=0,"",'26.04.2021'!Q102)</f>
        <v>#REF!</v>
      </c>
      <c r="P100" s="6" t="e">
        <f t="shared" si="49"/>
        <v>#REF!</v>
      </c>
      <c r="Q100" s="6" t="e">
        <f t="shared" ref="Q100:Q118" si="52">IF(P100="","",' ППЭ ЕГЭ'!#REF!)</f>
        <v>#REF!</v>
      </c>
      <c r="R100" s="6" t="e">
        <f t="shared" si="31"/>
        <v>#REF!</v>
      </c>
      <c r="S100" s="9" t="e">
        <f t="shared" si="32"/>
        <v>#REF!</v>
      </c>
      <c r="T100" s="1" t="e">
        <f t="shared" si="33"/>
        <v>#REF!</v>
      </c>
      <c r="U100" s="12" t="e">
        <f t="shared" si="34"/>
        <v>#REF!</v>
      </c>
    </row>
    <row r="101" spans="1:21" ht="16.5" x14ac:dyDescent="0.25">
      <c r="A101" s="6">
        <f t="shared" si="35"/>
        <v>97</v>
      </c>
      <c r="B101" s="6" t="s">
        <v>25</v>
      </c>
      <c r="C101" s="6" t="e">
        <f t="shared" si="22"/>
        <v>#REF!</v>
      </c>
      <c r="D101" s="6" t="e">
        <f t="shared" si="23"/>
        <v>#REF!</v>
      </c>
      <c r="E101" s="7" t="e">
        <f t="shared" si="36"/>
        <v>#REF!</v>
      </c>
      <c r="F101" s="8" t="e">
        <f t="shared" si="45"/>
        <v>#REF!</v>
      </c>
      <c r="G101" s="6" t="e">
        <f t="shared" si="37"/>
        <v>#REF!</v>
      </c>
      <c r="H101" s="6" t="e">
        <f t="shared" si="46"/>
        <v>#REF!</v>
      </c>
      <c r="I101" s="6" t="e">
        <f t="shared" si="27"/>
        <v>#REF!</v>
      </c>
      <c r="J101" s="6" t="e">
        <f t="shared" si="51"/>
        <v>#REF!</v>
      </c>
      <c r="K101" s="9" t="e">
        <f t="shared" si="28"/>
        <v>#REF!</v>
      </c>
      <c r="L101" s="6" t="e">
        <f t="shared" si="48"/>
        <v>#REF!</v>
      </c>
      <c r="M101" s="6" t="e">
        <f t="shared" si="38"/>
        <v>#REF!</v>
      </c>
      <c r="N101" s="10" t="e">
        <f>IF('26.04.2021'!P103=0,"",'26.04.2021'!P103)</f>
        <v>#REF!</v>
      </c>
      <c r="O101" s="11" t="e">
        <f>IF('26.04.2021'!Q103=0,"",'26.04.2021'!Q103)</f>
        <v>#REF!</v>
      </c>
      <c r="P101" s="6" t="e">
        <f t="shared" si="49"/>
        <v>#REF!</v>
      </c>
      <c r="Q101" s="6" t="e">
        <f t="shared" si="52"/>
        <v>#REF!</v>
      </c>
      <c r="R101" s="6" t="e">
        <f t="shared" si="31"/>
        <v>#REF!</v>
      </c>
      <c r="S101" s="9" t="e">
        <f t="shared" si="32"/>
        <v>#REF!</v>
      </c>
      <c r="T101" s="1" t="e">
        <f t="shared" si="33"/>
        <v>#REF!</v>
      </c>
      <c r="U101" s="12" t="e">
        <f t="shared" si="34"/>
        <v>#REF!</v>
      </c>
    </row>
    <row r="102" spans="1:21" ht="16.5" x14ac:dyDescent="0.25">
      <c r="A102" s="6">
        <f t="shared" si="35"/>
        <v>98</v>
      </c>
      <c r="B102" s="6" t="s">
        <v>25</v>
      </c>
      <c r="C102" s="6" t="e">
        <f t="shared" si="22"/>
        <v>#REF!</v>
      </c>
      <c r="D102" s="6" t="e">
        <f t="shared" si="23"/>
        <v>#REF!</v>
      </c>
      <c r="E102" s="7" t="e">
        <f t="shared" si="36"/>
        <v>#REF!</v>
      </c>
      <c r="F102" s="8" t="e">
        <f t="shared" si="45"/>
        <v>#REF!</v>
      </c>
      <c r="G102" s="6" t="e">
        <f t="shared" si="37"/>
        <v>#REF!</v>
      </c>
      <c r="H102" s="6" t="e">
        <f t="shared" si="46"/>
        <v>#REF!</v>
      </c>
      <c r="I102" s="6" t="e">
        <f t="shared" si="27"/>
        <v>#REF!</v>
      </c>
      <c r="J102" s="6" t="e">
        <f t="shared" si="51"/>
        <v>#REF!</v>
      </c>
      <c r="K102" s="9" t="e">
        <f t="shared" si="28"/>
        <v>#REF!</v>
      </c>
      <c r="L102" s="6" t="e">
        <f t="shared" si="48"/>
        <v>#REF!</v>
      </c>
      <c r="M102" s="6" t="e">
        <f t="shared" si="38"/>
        <v>#REF!</v>
      </c>
      <c r="N102" s="10" t="e">
        <f>IF('26.04.2021'!P104=0,"",'26.04.2021'!P104)</f>
        <v>#REF!</v>
      </c>
      <c r="O102" s="11" t="e">
        <f>IF('26.04.2021'!Q104=0,"",'26.04.2021'!Q104)</f>
        <v>#REF!</v>
      </c>
      <c r="P102" s="6" t="e">
        <f t="shared" si="49"/>
        <v>#REF!</v>
      </c>
      <c r="Q102" s="6" t="e">
        <f t="shared" si="52"/>
        <v>#REF!</v>
      </c>
      <c r="R102" s="6" t="e">
        <f t="shared" si="31"/>
        <v>#REF!</v>
      </c>
      <c r="S102" s="9" t="e">
        <f t="shared" si="32"/>
        <v>#REF!</v>
      </c>
      <c r="T102" s="1" t="e">
        <f t="shared" si="33"/>
        <v>#REF!</v>
      </c>
      <c r="U102" s="12" t="e">
        <f t="shared" si="34"/>
        <v>#REF!</v>
      </c>
    </row>
    <row r="103" spans="1:21" ht="16.5" x14ac:dyDescent="0.25">
      <c r="A103" s="6">
        <f t="shared" si="35"/>
        <v>99</v>
      </c>
      <c r="B103" s="6" t="s">
        <v>25</v>
      </c>
      <c r="C103" s="6" t="e">
        <f t="shared" si="22"/>
        <v>#REF!</v>
      </c>
      <c r="D103" s="6" t="e">
        <f t="shared" si="23"/>
        <v>#REF!</v>
      </c>
      <c r="E103" s="7" t="e">
        <f t="shared" si="36"/>
        <v>#REF!</v>
      </c>
      <c r="F103" s="8" t="e">
        <f t="shared" si="45"/>
        <v>#REF!</v>
      </c>
      <c r="G103" s="6" t="e">
        <f t="shared" si="37"/>
        <v>#REF!</v>
      </c>
      <c r="H103" s="6" t="e">
        <f t="shared" si="46"/>
        <v>#REF!</v>
      </c>
      <c r="I103" s="6" t="e">
        <f t="shared" si="27"/>
        <v>#REF!</v>
      </c>
      <c r="J103" s="6" t="e">
        <f t="shared" si="51"/>
        <v>#REF!</v>
      </c>
      <c r="K103" s="9" t="e">
        <f t="shared" si="28"/>
        <v>#REF!</v>
      </c>
      <c r="L103" s="6" t="e">
        <f t="shared" si="48"/>
        <v>#REF!</v>
      </c>
      <c r="M103" s="6" t="e">
        <f t="shared" si="38"/>
        <v>#REF!</v>
      </c>
      <c r="N103" s="10" t="e">
        <f>IF('26.04.2021'!P105=0,"",'26.04.2021'!P105)</f>
        <v>#REF!</v>
      </c>
      <c r="O103" s="11" t="e">
        <f>IF('26.04.2021'!Q105=0,"",'26.04.2021'!Q105)</f>
        <v>#REF!</v>
      </c>
      <c r="P103" s="6" t="e">
        <f t="shared" si="49"/>
        <v>#REF!</v>
      </c>
      <c r="Q103" s="6" t="e">
        <f t="shared" si="52"/>
        <v>#REF!</v>
      </c>
      <c r="R103" s="6" t="e">
        <f t="shared" si="31"/>
        <v>#REF!</v>
      </c>
      <c r="S103" s="9" t="e">
        <f t="shared" si="32"/>
        <v>#REF!</v>
      </c>
      <c r="T103" s="1" t="e">
        <f t="shared" si="33"/>
        <v>#REF!</v>
      </c>
      <c r="U103" s="12" t="e">
        <f t="shared" si="34"/>
        <v>#REF!</v>
      </c>
    </row>
    <row r="104" spans="1:21" ht="16.5" x14ac:dyDescent="0.25">
      <c r="A104" s="6">
        <f t="shared" si="35"/>
        <v>100</v>
      </c>
      <c r="B104" s="6" t="s">
        <v>25</v>
      </c>
      <c r="C104" s="6" t="e">
        <f t="shared" si="22"/>
        <v>#REF!</v>
      </c>
      <c r="D104" s="6" t="e">
        <f t="shared" si="23"/>
        <v>#REF!</v>
      </c>
      <c r="E104" s="7" t="e">
        <f t="shared" si="36"/>
        <v>#REF!</v>
      </c>
      <c r="F104" s="8" t="e">
        <f t="shared" si="45"/>
        <v>#REF!</v>
      </c>
      <c r="G104" s="6" t="e">
        <f t="shared" si="37"/>
        <v>#REF!</v>
      </c>
      <c r="H104" s="6" t="e">
        <f t="shared" si="46"/>
        <v>#REF!</v>
      </c>
      <c r="I104" s="6" t="e">
        <f t="shared" si="27"/>
        <v>#REF!</v>
      </c>
      <c r="J104" s="6" t="e">
        <f t="shared" si="51"/>
        <v>#REF!</v>
      </c>
      <c r="K104" s="9" t="e">
        <f t="shared" si="28"/>
        <v>#REF!</v>
      </c>
      <c r="L104" s="6" t="e">
        <f t="shared" si="48"/>
        <v>#REF!</v>
      </c>
      <c r="M104" s="6" t="e">
        <f t="shared" si="38"/>
        <v>#REF!</v>
      </c>
      <c r="N104" s="10" t="e">
        <f>IF('26.04.2021'!P106=0,"",'26.04.2021'!P106)</f>
        <v>#REF!</v>
      </c>
      <c r="O104" s="11" t="e">
        <f>IF('26.04.2021'!Q106=0,"",'26.04.2021'!Q106)</f>
        <v>#REF!</v>
      </c>
      <c r="P104" s="6" t="e">
        <f t="shared" si="49"/>
        <v>#REF!</v>
      </c>
      <c r="Q104" s="6" t="e">
        <f t="shared" si="52"/>
        <v>#REF!</v>
      </c>
      <c r="R104" s="6" t="e">
        <f t="shared" si="31"/>
        <v>#REF!</v>
      </c>
      <c r="S104" s="9" t="e">
        <f t="shared" si="32"/>
        <v>#REF!</v>
      </c>
      <c r="T104" s="1" t="e">
        <f t="shared" si="33"/>
        <v>#REF!</v>
      </c>
      <c r="U104" s="12" t="e">
        <f t="shared" si="34"/>
        <v>#REF!</v>
      </c>
    </row>
    <row r="105" spans="1:21" ht="16.5" x14ac:dyDescent="0.25">
      <c r="A105" s="6">
        <f t="shared" si="35"/>
        <v>101</v>
      </c>
      <c r="B105" s="6" t="s">
        <v>25</v>
      </c>
      <c r="C105" s="6" t="e">
        <f t="shared" si="22"/>
        <v>#REF!</v>
      </c>
      <c r="D105" s="6" t="e">
        <f t="shared" si="23"/>
        <v>#REF!</v>
      </c>
      <c r="E105" s="7" t="e">
        <f t="shared" si="36"/>
        <v>#REF!</v>
      </c>
      <c r="F105" s="8" t="e">
        <f t="shared" si="45"/>
        <v>#REF!</v>
      </c>
      <c r="G105" s="6" t="e">
        <f t="shared" si="37"/>
        <v>#REF!</v>
      </c>
      <c r="H105" s="6" t="e">
        <f t="shared" si="46"/>
        <v>#REF!</v>
      </c>
      <c r="I105" s="6" t="e">
        <f t="shared" si="27"/>
        <v>#REF!</v>
      </c>
      <c r="J105" s="6" t="e">
        <f t="shared" si="51"/>
        <v>#REF!</v>
      </c>
      <c r="K105" s="9" t="e">
        <f t="shared" si="28"/>
        <v>#REF!</v>
      </c>
      <c r="L105" s="6" t="e">
        <f t="shared" si="48"/>
        <v>#REF!</v>
      </c>
      <c r="M105" s="6" t="e">
        <f t="shared" si="38"/>
        <v>#REF!</v>
      </c>
      <c r="N105" s="10" t="e">
        <f>IF('26.04.2021'!P107=0,"",'26.04.2021'!P107)</f>
        <v>#REF!</v>
      </c>
      <c r="O105" s="11" t="e">
        <f>IF('26.04.2021'!Q107=0,"",'26.04.2021'!Q107)</f>
        <v>#REF!</v>
      </c>
      <c r="P105" s="6" t="e">
        <f t="shared" si="49"/>
        <v>#REF!</v>
      </c>
      <c r="Q105" s="6" t="e">
        <f t="shared" si="52"/>
        <v>#REF!</v>
      </c>
      <c r="R105" s="6" t="e">
        <f t="shared" si="31"/>
        <v>#REF!</v>
      </c>
      <c r="S105" s="9" t="e">
        <f t="shared" si="32"/>
        <v>#REF!</v>
      </c>
      <c r="T105" s="1" t="e">
        <f t="shared" si="33"/>
        <v>#REF!</v>
      </c>
      <c r="U105" s="12" t="e">
        <f t="shared" si="34"/>
        <v>#REF!</v>
      </c>
    </row>
    <row r="106" spans="1:21" ht="16.5" x14ac:dyDescent="0.25">
      <c r="A106" s="6">
        <f t="shared" si="35"/>
        <v>102</v>
      </c>
      <c r="B106" s="6" t="s">
        <v>25</v>
      </c>
      <c r="C106" s="6" t="e">
        <f t="shared" si="22"/>
        <v>#REF!</v>
      </c>
      <c r="D106" s="6" t="e">
        <f t="shared" si="23"/>
        <v>#REF!</v>
      </c>
      <c r="E106" s="7" t="e">
        <f t="shared" si="36"/>
        <v>#REF!</v>
      </c>
      <c r="F106" s="8" t="e">
        <f t="shared" si="45"/>
        <v>#REF!</v>
      </c>
      <c r="G106" s="6" t="e">
        <f t="shared" si="37"/>
        <v>#REF!</v>
      </c>
      <c r="H106" s="6" t="e">
        <f t="shared" si="46"/>
        <v>#REF!</v>
      </c>
      <c r="I106" s="6" t="e">
        <f t="shared" si="27"/>
        <v>#REF!</v>
      </c>
      <c r="J106" s="6" t="e">
        <f t="shared" si="51"/>
        <v>#REF!</v>
      </c>
      <c r="K106" s="9" t="e">
        <f t="shared" si="28"/>
        <v>#REF!</v>
      </c>
      <c r="L106" s="6" t="e">
        <f t="shared" si="48"/>
        <v>#REF!</v>
      </c>
      <c r="M106" s="6" t="e">
        <f t="shared" si="38"/>
        <v>#REF!</v>
      </c>
      <c r="N106" s="10" t="e">
        <f>IF('26.04.2021'!P108=0,"",'26.04.2021'!P108)</f>
        <v>#REF!</v>
      </c>
      <c r="O106" s="11" t="e">
        <f>IF('26.04.2021'!Q108=0,"",'26.04.2021'!Q108)</f>
        <v>#REF!</v>
      </c>
      <c r="P106" s="6" t="e">
        <f t="shared" si="49"/>
        <v>#REF!</v>
      </c>
      <c r="Q106" s="6" t="e">
        <f t="shared" si="52"/>
        <v>#REF!</v>
      </c>
      <c r="R106" s="6" t="e">
        <f t="shared" si="31"/>
        <v>#REF!</v>
      </c>
      <c r="S106" s="9" t="e">
        <f t="shared" si="32"/>
        <v>#REF!</v>
      </c>
      <c r="T106" s="1" t="e">
        <f t="shared" si="33"/>
        <v>#REF!</v>
      </c>
      <c r="U106" s="12" t="e">
        <f t="shared" si="34"/>
        <v>#REF!</v>
      </c>
    </row>
    <row r="107" spans="1:21" ht="16.5" x14ac:dyDescent="0.25">
      <c r="A107" s="6">
        <f t="shared" si="35"/>
        <v>103</v>
      </c>
      <c r="B107" s="6" t="s">
        <v>25</v>
      </c>
      <c r="C107" s="6" t="e">
        <f t="shared" si="22"/>
        <v>#REF!</v>
      </c>
      <c r="D107" s="6" t="e">
        <f t="shared" si="23"/>
        <v>#REF!</v>
      </c>
      <c r="E107" s="7" t="e">
        <f t="shared" si="36"/>
        <v>#REF!</v>
      </c>
      <c r="F107" s="8" t="e">
        <f t="shared" si="45"/>
        <v>#REF!</v>
      </c>
      <c r="G107" s="6" t="e">
        <f t="shared" si="37"/>
        <v>#REF!</v>
      </c>
      <c r="H107" s="6" t="e">
        <f t="shared" si="46"/>
        <v>#REF!</v>
      </c>
      <c r="I107" s="6" t="e">
        <f t="shared" si="27"/>
        <v>#REF!</v>
      </c>
      <c r="J107" s="6" t="e">
        <f t="shared" si="51"/>
        <v>#REF!</v>
      </c>
      <c r="K107" s="9" t="e">
        <f t="shared" si="28"/>
        <v>#REF!</v>
      </c>
      <c r="L107" s="6" t="e">
        <f t="shared" si="48"/>
        <v>#REF!</v>
      </c>
      <c r="M107" s="6" t="e">
        <f t="shared" si="38"/>
        <v>#REF!</v>
      </c>
      <c r="N107" s="10" t="e">
        <f>IF('26.04.2021'!P109=0,"",'26.04.2021'!P109)</f>
        <v>#REF!</v>
      </c>
      <c r="O107" s="11" t="e">
        <f>IF('26.04.2021'!Q109=0,"",'26.04.2021'!Q109)</f>
        <v>#REF!</v>
      </c>
      <c r="P107" s="6" t="e">
        <f t="shared" si="49"/>
        <v>#REF!</v>
      </c>
      <c r="Q107" s="6" t="e">
        <f t="shared" si="52"/>
        <v>#REF!</v>
      </c>
      <c r="R107" s="6" t="e">
        <f t="shared" si="31"/>
        <v>#REF!</v>
      </c>
      <c r="S107" s="9" t="e">
        <f t="shared" si="32"/>
        <v>#REF!</v>
      </c>
      <c r="T107" s="1" t="e">
        <f t="shared" si="33"/>
        <v>#REF!</v>
      </c>
      <c r="U107" s="12" t="e">
        <f t="shared" si="34"/>
        <v>#REF!</v>
      </c>
    </row>
    <row r="108" spans="1:21" ht="16.5" x14ac:dyDescent="0.25">
      <c r="A108" s="6">
        <f t="shared" si="35"/>
        <v>104</v>
      </c>
      <c r="B108" s="6" t="s">
        <v>25</v>
      </c>
      <c r="C108" s="6" t="e">
        <f t="shared" si="22"/>
        <v>#REF!</v>
      </c>
      <c r="D108" s="6" t="e">
        <f t="shared" si="23"/>
        <v>#REF!</v>
      </c>
      <c r="E108" s="7" t="e">
        <f t="shared" si="36"/>
        <v>#REF!</v>
      </c>
      <c r="F108" s="8" t="e">
        <f t="shared" si="45"/>
        <v>#REF!</v>
      </c>
      <c r="G108" s="6" t="e">
        <f t="shared" si="37"/>
        <v>#REF!</v>
      </c>
      <c r="H108" s="6" t="e">
        <f t="shared" si="46"/>
        <v>#REF!</v>
      </c>
      <c r="I108" s="6" t="e">
        <f t="shared" si="27"/>
        <v>#REF!</v>
      </c>
      <c r="J108" s="6" t="e">
        <f t="shared" si="51"/>
        <v>#REF!</v>
      </c>
      <c r="K108" s="9" t="e">
        <f t="shared" si="28"/>
        <v>#REF!</v>
      </c>
      <c r="L108" s="6" t="e">
        <f t="shared" si="48"/>
        <v>#REF!</v>
      </c>
      <c r="M108" s="6" t="e">
        <f t="shared" si="38"/>
        <v>#REF!</v>
      </c>
      <c r="N108" s="10" t="e">
        <f>IF('26.04.2021'!P110=0,"",'26.04.2021'!P110)</f>
        <v>#REF!</v>
      </c>
      <c r="O108" s="11" t="e">
        <f>IF('26.04.2021'!Q110=0,"",'26.04.2021'!Q110)</f>
        <v>#REF!</v>
      </c>
      <c r="P108" s="6" t="e">
        <f t="shared" si="49"/>
        <v>#REF!</v>
      </c>
      <c r="Q108" s="6" t="e">
        <f t="shared" si="52"/>
        <v>#REF!</v>
      </c>
      <c r="R108" s="6" t="e">
        <f t="shared" si="31"/>
        <v>#REF!</v>
      </c>
      <c r="S108" s="9" t="e">
        <f t="shared" si="32"/>
        <v>#REF!</v>
      </c>
      <c r="T108" s="1" t="e">
        <f t="shared" si="33"/>
        <v>#REF!</v>
      </c>
      <c r="U108" s="12" t="e">
        <f t="shared" si="34"/>
        <v>#REF!</v>
      </c>
    </row>
    <row r="109" spans="1:21" ht="16.5" x14ac:dyDescent="0.25">
      <c r="A109" s="6">
        <f t="shared" si="35"/>
        <v>105</v>
      </c>
      <c r="B109" s="6" t="s">
        <v>25</v>
      </c>
      <c r="C109" s="6" t="e">
        <f t="shared" si="22"/>
        <v>#REF!</v>
      </c>
      <c r="D109" s="6" t="e">
        <f t="shared" si="23"/>
        <v>#REF!</v>
      </c>
      <c r="E109" s="7" t="e">
        <f t="shared" si="36"/>
        <v>#REF!</v>
      </c>
      <c r="F109" s="8" t="e">
        <f t="shared" si="45"/>
        <v>#REF!</v>
      </c>
      <c r="G109" s="6" t="e">
        <f t="shared" si="37"/>
        <v>#REF!</v>
      </c>
      <c r="H109" s="6" t="e">
        <f t="shared" si="46"/>
        <v>#REF!</v>
      </c>
      <c r="I109" s="6" t="e">
        <f t="shared" si="27"/>
        <v>#REF!</v>
      </c>
      <c r="J109" s="6" t="e">
        <f t="shared" si="51"/>
        <v>#REF!</v>
      </c>
      <c r="K109" s="9" t="e">
        <f t="shared" si="28"/>
        <v>#REF!</v>
      </c>
      <c r="L109" s="6" t="e">
        <f t="shared" si="48"/>
        <v>#REF!</v>
      </c>
      <c r="M109" s="6" t="e">
        <f t="shared" si="38"/>
        <v>#REF!</v>
      </c>
      <c r="N109" s="10" t="e">
        <f>IF('26.04.2021'!P111=0,"",'26.04.2021'!P111)</f>
        <v>#REF!</v>
      </c>
      <c r="O109" s="11" t="e">
        <f>IF('26.04.2021'!Q111=0,"",'26.04.2021'!Q111)</f>
        <v>#REF!</v>
      </c>
      <c r="P109" s="6" t="e">
        <f t="shared" si="49"/>
        <v>#REF!</v>
      </c>
      <c r="Q109" s="6" t="e">
        <f t="shared" si="52"/>
        <v>#REF!</v>
      </c>
      <c r="R109" s="6" t="e">
        <f t="shared" si="31"/>
        <v>#REF!</v>
      </c>
      <c r="S109" s="9" t="e">
        <f t="shared" si="32"/>
        <v>#REF!</v>
      </c>
      <c r="T109" s="1" t="e">
        <f t="shared" si="33"/>
        <v>#REF!</v>
      </c>
      <c r="U109" s="12" t="e">
        <f t="shared" si="34"/>
        <v>#REF!</v>
      </c>
    </row>
    <row r="110" spans="1:21" ht="16.5" x14ac:dyDescent="0.25">
      <c r="A110" s="6">
        <f t="shared" si="35"/>
        <v>106</v>
      </c>
      <c r="B110" s="6" t="s">
        <v>25</v>
      </c>
      <c r="C110" s="6" t="e">
        <f t="shared" si="22"/>
        <v>#REF!</v>
      </c>
      <c r="D110" s="6" t="e">
        <f t="shared" si="23"/>
        <v>#REF!</v>
      </c>
      <c r="E110" s="7" t="e">
        <f t="shared" si="36"/>
        <v>#REF!</v>
      </c>
      <c r="F110" s="8" t="e">
        <f t="shared" si="45"/>
        <v>#REF!</v>
      </c>
      <c r="G110" s="6" t="e">
        <f t="shared" si="37"/>
        <v>#REF!</v>
      </c>
      <c r="H110" s="6" t="e">
        <f t="shared" si="46"/>
        <v>#REF!</v>
      </c>
      <c r="I110" s="6" t="e">
        <f t="shared" si="27"/>
        <v>#REF!</v>
      </c>
      <c r="J110" s="6" t="e">
        <f t="shared" si="51"/>
        <v>#REF!</v>
      </c>
      <c r="K110" s="9" t="e">
        <f t="shared" si="28"/>
        <v>#REF!</v>
      </c>
      <c r="L110" s="6" t="e">
        <f t="shared" si="48"/>
        <v>#REF!</v>
      </c>
      <c r="M110" s="6" t="e">
        <f t="shared" si="38"/>
        <v>#REF!</v>
      </c>
      <c r="N110" s="10" t="e">
        <f>IF('26.04.2021'!P112=0,"",'26.04.2021'!P112)</f>
        <v>#REF!</v>
      </c>
      <c r="O110" s="11" t="e">
        <f>IF('26.04.2021'!Q112=0,"",'26.04.2021'!Q112)</f>
        <v>#REF!</v>
      </c>
      <c r="P110" s="6" t="e">
        <f t="shared" si="49"/>
        <v>#REF!</v>
      </c>
      <c r="Q110" s="6" t="e">
        <f t="shared" si="52"/>
        <v>#REF!</v>
      </c>
      <c r="R110" s="6" t="e">
        <f t="shared" si="31"/>
        <v>#REF!</v>
      </c>
      <c r="S110" s="9" t="e">
        <f t="shared" si="32"/>
        <v>#REF!</v>
      </c>
      <c r="T110" s="1" t="e">
        <f t="shared" si="33"/>
        <v>#REF!</v>
      </c>
      <c r="U110" s="12" t="e">
        <f t="shared" si="34"/>
        <v>#REF!</v>
      </c>
    </row>
    <row r="111" spans="1:21" ht="16.5" x14ac:dyDescent="0.25">
      <c r="A111" s="6">
        <f t="shared" si="35"/>
        <v>107</v>
      </c>
      <c r="B111" s="6" t="s">
        <v>25</v>
      </c>
      <c r="C111" s="6" t="e">
        <f t="shared" si="22"/>
        <v>#REF!</v>
      </c>
      <c r="D111" s="6" t="e">
        <f t="shared" si="23"/>
        <v>#REF!</v>
      </c>
      <c r="E111" s="7" t="e">
        <f t="shared" si="36"/>
        <v>#REF!</v>
      </c>
      <c r="F111" s="8" t="e">
        <f t="shared" si="45"/>
        <v>#REF!</v>
      </c>
      <c r="G111" s="6" t="e">
        <f t="shared" si="37"/>
        <v>#REF!</v>
      </c>
      <c r="H111" s="6" t="e">
        <f t="shared" si="46"/>
        <v>#REF!</v>
      </c>
      <c r="I111" s="6" t="e">
        <f t="shared" si="27"/>
        <v>#REF!</v>
      </c>
      <c r="J111" s="6" t="e">
        <f t="shared" si="51"/>
        <v>#REF!</v>
      </c>
      <c r="K111" s="9" t="e">
        <f t="shared" si="28"/>
        <v>#REF!</v>
      </c>
      <c r="L111" s="6" t="e">
        <f t="shared" si="48"/>
        <v>#REF!</v>
      </c>
      <c r="M111" s="6" t="e">
        <f t="shared" si="38"/>
        <v>#REF!</v>
      </c>
      <c r="N111" s="10" t="e">
        <f>IF('26.04.2021'!P113=0,"",'26.04.2021'!P113)</f>
        <v>#REF!</v>
      </c>
      <c r="O111" s="11" t="e">
        <f>IF('26.04.2021'!Q113=0,"",'26.04.2021'!Q113)</f>
        <v>#REF!</v>
      </c>
      <c r="P111" s="6" t="e">
        <f t="shared" si="49"/>
        <v>#REF!</v>
      </c>
      <c r="Q111" s="6" t="e">
        <f t="shared" si="52"/>
        <v>#REF!</v>
      </c>
      <c r="R111" s="6" t="e">
        <f t="shared" si="31"/>
        <v>#REF!</v>
      </c>
      <c r="S111" s="9" t="e">
        <f t="shared" si="32"/>
        <v>#REF!</v>
      </c>
      <c r="T111" s="1" t="e">
        <f t="shared" si="33"/>
        <v>#REF!</v>
      </c>
      <c r="U111" s="12" t="e">
        <f t="shared" si="34"/>
        <v>#REF!</v>
      </c>
    </row>
    <row r="112" spans="1:21" ht="16.5" x14ac:dyDescent="0.25">
      <c r="A112" s="6">
        <f t="shared" si="35"/>
        <v>108</v>
      </c>
      <c r="B112" s="6" t="s">
        <v>25</v>
      </c>
      <c r="C112" s="6" t="e">
        <f t="shared" si="22"/>
        <v>#REF!</v>
      </c>
      <c r="D112" s="6" t="e">
        <f t="shared" si="23"/>
        <v>#REF!</v>
      </c>
      <c r="E112" s="7" t="e">
        <f t="shared" si="36"/>
        <v>#REF!</v>
      </c>
      <c r="F112" s="8" t="e">
        <f t="shared" si="45"/>
        <v>#REF!</v>
      </c>
      <c r="G112" s="6" t="e">
        <f t="shared" si="37"/>
        <v>#REF!</v>
      </c>
      <c r="H112" s="6" t="e">
        <f t="shared" si="46"/>
        <v>#REF!</v>
      </c>
      <c r="I112" s="6" t="e">
        <f t="shared" si="27"/>
        <v>#REF!</v>
      </c>
      <c r="J112" s="6" t="e">
        <f t="shared" si="51"/>
        <v>#REF!</v>
      </c>
      <c r="K112" s="9" t="e">
        <f t="shared" si="28"/>
        <v>#REF!</v>
      </c>
      <c r="L112" s="6" t="e">
        <f t="shared" si="48"/>
        <v>#REF!</v>
      </c>
      <c r="M112" s="6" t="e">
        <f t="shared" si="38"/>
        <v>#REF!</v>
      </c>
      <c r="N112" s="10" t="e">
        <f>IF('26.04.2021'!P114=0,"",'26.04.2021'!P114)</f>
        <v>#REF!</v>
      </c>
      <c r="O112" s="11" t="e">
        <f>IF('26.04.2021'!Q114=0,"",'26.04.2021'!Q114)</f>
        <v>#REF!</v>
      </c>
      <c r="P112" s="6" t="e">
        <f t="shared" si="49"/>
        <v>#REF!</v>
      </c>
      <c r="Q112" s="6" t="e">
        <f t="shared" si="52"/>
        <v>#REF!</v>
      </c>
      <c r="R112" s="6" t="e">
        <f t="shared" si="31"/>
        <v>#REF!</v>
      </c>
      <c r="S112" s="9" t="e">
        <f t="shared" si="32"/>
        <v>#REF!</v>
      </c>
      <c r="T112" s="1" t="e">
        <f t="shared" si="33"/>
        <v>#REF!</v>
      </c>
      <c r="U112" s="12" t="e">
        <f t="shared" si="34"/>
        <v>#REF!</v>
      </c>
    </row>
    <row r="113" spans="1:21" ht="16.5" x14ac:dyDescent="0.25">
      <c r="A113" s="6">
        <f t="shared" si="35"/>
        <v>109</v>
      </c>
      <c r="B113" s="6" t="s">
        <v>25</v>
      </c>
      <c r="C113" s="6" t="e">
        <f t="shared" si="22"/>
        <v>#REF!</v>
      </c>
      <c r="D113" s="6" t="e">
        <f t="shared" si="23"/>
        <v>#REF!</v>
      </c>
      <c r="E113" s="7" t="e">
        <f t="shared" si="36"/>
        <v>#REF!</v>
      </c>
      <c r="F113" s="8" t="e">
        <f t="shared" si="45"/>
        <v>#REF!</v>
      </c>
      <c r="G113" s="6" t="e">
        <f t="shared" si="37"/>
        <v>#REF!</v>
      </c>
      <c r="H113" s="6" t="e">
        <f t="shared" si="46"/>
        <v>#REF!</v>
      </c>
      <c r="I113" s="6" t="e">
        <f t="shared" si="27"/>
        <v>#REF!</v>
      </c>
      <c r="J113" s="6" t="e">
        <f t="shared" si="51"/>
        <v>#REF!</v>
      </c>
      <c r="K113" s="9" t="e">
        <f t="shared" si="28"/>
        <v>#REF!</v>
      </c>
      <c r="L113" s="6" t="e">
        <f t="shared" si="48"/>
        <v>#REF!</v>
      </c>
      <c r="M113" s="6" t="e">
        <f t="shared" si="38"/>
        <v>#REF!</v>
      </c>
      <c r="N113" s="10" t="e">
        <f>IF('26.04.2021'!P115=0,"",'26.04.2021'!P115)</f>
        <v>#REF!</v>
      </c>
      <c r="O113" s="11" t="e">
        <f>IF('26.04.2021'!Q115=0,"",'26.04.2021'!Q115)</f>
        <v>#REF!</v>
      </c>
      <c r="P113" s="6" t="e">
        <f t="shared" si="49"/>
        <v>#REF!</v>
      </c>
      <c r="Q113" s="6" t="e">
        <f t="shared" si="52"/>
        <v>#REF!</v>
      </c>
      <c r="R113" s="6" t="e">
        <f t="shared" si="31"/>
        <v>#REF!</v>
      </c>
      <c r="S113" s="9" t="e">
        <f t="shared" si="32"/>
        <v>#REF!</v>
      </c>
      <c r="T113" s="1" t="e">
        <f t="shared" si="33"/>
        <v>#REF!</v>
      </c>
      <c r="U113" s="12" t="e">
        <f t="shared" si="34"/>
        <v>#REF!</v>
      </c>
    </row>
    <row r="114" spans="1:21" ht="16.5" x14ac:dyDescent="0.25">
      <c r="A114" s="6">
        <f t="shared" si="35"/>
        <v>110</v>
      </c>
      <c r="B114" s="6" t="s">
        <v>25</v>
      </c>
      <c r="C114" s="6" t="e">
        <f t="shared" si="22"/>
        <v>#REF!</v>
      </c>
      <c r="D114" s="6" t="e">
        <f t="shared" si="23"/>
        <v>#REF!</v>
      </c>
      <c r="E114" s="7" t="e">
        <f t="shared" si="36"/>
        <v>#REF!</v>
      </c>
      <c r="F114" s="8" t="e">
        <f t="shared" si="45"/>
        <v>#REF!</v>
      </c>
      <c r="G114" s="6" t="e">
        <f t="shared" si="37"/>
        <v>#REF!</v>
      </c>
      <c r="H114" s="6" t="e">
        <f t="shared" si="46"/>
        <v>#REF!</v>
      </c>
      <c r="I114" s="6" t="e">
        <f t="shared" si="27"/>
        <v>#REF!</v>
      </c>
      <c r="J114" s="6" t="e">
        <f t="shared" si="51"/>
        <v>#REF!</v>
      </c>
      <c r="K114" s="9" t="e">
        <f t="shared" si="28"/>
        <v>#REF!</v>
      </c>
      <c r="L114" s="6" t="e">
        <f t="shared" si="48"/>
        <v>#REF!</v>
      </c>
      <c r="M114" s="6" t="e">
        <f t="shared" si="38"/>
        <v>#REF!</v>
      </c>
      <c r="N114" s="10" t="e">
        <f>IF('26.04.2021'!P116=0,"",'26.04.2021'!P116)</f>
        <v>#REF!</v>
      </c>
      <c r="O114" s="11" t="e">
        <f>IF('26.04.2021'!Q116=0,"",'26.04.2021'!Q116)</f>
        <v>#REF!</v>
      </c>
      <c r="P114" s="6" t="e">
        <f t="shared" si="49"/>
        <v>#REF!</v>
      </c>
      <c r="Q114" s="6" t="e">
        <f t="shared" si="52"/>
        <v>#REF!</v>
      </c>
      <c r="R114" s="6" t="e">
        <f t="shared" si="31"/>
        <v>#REF!</v>
      </c>
      <c r="S114" s="9" t="e">
        <f t="shared" si="32"/>
        <v>#REF!</v>
      </c>
      <c r="T114" s="1" t="e">
        <f t="shared" si="33"/>
        <v>#REF!</v>
      </c>
      <c r="U114" s="12" t="e">
        <f t="shared" si="34"/>
        <v>#REF!</v>
      </c>
    </row>
    <row r="115" spans="1:21" ht="16.5" x14ac:dyDescent="0.25">
      <c r="A115" s="6">
        <f t="shared" si="35"/>
        <v>111</v>
      </c>
      <c r="B115" s="6" t="s">
        <v>25</v>
      </c>
      <c r="C115" s="6" t="e">
        <f t="shared" si="22"/>
        <v>#REF!</v>
      </c>
      <c r="D115" s="6" t="e">
        <f t="shared" si="23"/>
        <v>#REF!</v>
      </c>
      <c r="E115" s="7" t="e">
        <f t="shared" si="36"/>
        <v>#REF!</v>
      </c>
      <c r="F115" s="8" t="e">
        <f t="shared" si="45"/>
        <v>#REF!</v>
      </c>
      <c r="G115" s="6" t="e">
        <f t="shared" si="37"/>
        <v>#REF!</v>
      </c>
      <c r="H115" s="6" t="e">
        <f t="shared" si="46"/>
        <v>#REF!</v>
      </c>
      <c r="I115" s="6" t="e">
        <f t="shared" si="27"/>
        <v>#REF!</v>
      </c>
      <c r="J115" s="6" t="e">
        <f t="shared" si="51"/>
        <v>#REF!</v>
      </c>
      <c r="K115" s="9" t="e">
        <f t="shared" si="28"/>
        <v>#REF!</v>
      </c>
      <c r="L115" s="6" t="e">
        <f t="shared" si="48"/>
        <v>#REF!</v>
      </c>
      <c r="M115" s="6" t="e">
        <f t="shared" si="38"/>
        <v>#REF!</v>
      </c>
      <c r="N115" s="10" t="e">
        <f>IF('26.04.2021'!P117=0,"",'26.04.2021'!P117)</f>
        <v>#REF!</v>
      </c>
      <c r="O115" s="11" t="e">
        <f>IF('26.04.2021'!Q117=0,"",'26.04.2021'!Q117)</f>
        <v>#REF!</v>
      </c>
      <c r="P115" s="6" t="e">
        <f t="shared" si="49"/>
        <v>#REF!</v>
      </c>
      <c r="Q115" s="6" t="e">
        <f t="shared" si="52"/>
        <v>#REF!</v>
      </c>
      <c r="R115" s="6" t="e">
        <f t="shared" si="31"/>
        <v>#REF!</v>
      </c>
      <c r="S115" s="9" t="e">
        <f t="shared" si="32"/>
        <v>#REF!</v>
      </c>
      <c r="T115" s="1" t="e">
        <f t="shared" si="33"/>
        <v>#REF!</v>
      </c>
      <c r="U115" s="12" t="e">
        <f t="shared" si="34"/>
        <v>#REF!</v>
      </c>
    </row>
    <row r="116" spans="1:21" ht="48" customHeight="1" x14ac:dyDescent="0.25">
      <c r="A116" s="6">
        <f t="shared" si="35"/>
        <v>112</v>
      </c>
      <c r="B116" s="6" t="s">
        <v>25</v>
      </c>
      <c r="C116" s="6" t="e">
        <f t="shared" si="22"/>
        <v>#REF!</v>
      </c>
      <c r="D116" s="6" t="e">
        <f t="shared" si="23"/>
        <v>#REF!</v>
      </c>
      <c r="E116" s="7" t="e">
        <f t="shared" si="36"/>
        <v>#REF!</v>
      </c>
      <c r="F116" s="8" t="e">
        <f t="shared" si="45"/>
        <v>#REF!</v>
      </c>
      <c r="G116" s="6" t="e">
        <f t="shared" si="37"/>
        <v>#REF!</v>
      </c>
      <c r="H116" s="6" t="e">
        <f t="shared" si="46"/>
        <v>#REF!</v>
      </c>
      <c r="I116" s="6" t="e">
        <f t="shared" si="27"/>
        <v>#REF!</v>
      </c>
      <c r="J116" s="6" t="e">
        <f t="shared" si="51"/>
        <v>#REF!</v>
      </c>
      <c r="K116" s="9" t="e">
        <f t="shared" si="28"/>
        <v>#REF!</v>
      </c>
      <c r="L116" s="6" t="e">
        <f t="shared" si="48"/>
        <v>#REF!</v>
      </c>
      <c r="M116" s="6" t="e">
        <f t="shared" si="38"/>
        <v>#REF!</v>
      </c>
      <c r="N116" s="10" t="e">
        <f>IF('26.04.2021'!P118=0,"",'26.04.2021'!P118)</f>
        <v>#REF!</v>
      </c>
      <c r="O116" s="11" t="e">
        <f>IF('26.04.2021'!Q118=0,"",'26.04.2021'!Q118)</f>
        <v>#REF!</v>
      </c>
      <c r="P116" s="6" t="e">
        <f t="shared" si="49"/>
        <v>#REF!</v>
      </c>
      <c r="Q116" s="6" t="e">
        <f t="shared" si="52"/>
        <v>#REF!</v>
      </c>
      <c r="R116" s="6" t="e">
        <f t="shared" si="31"/>
        <v>#REF!</v>
      </c>
      <c r="S116" s="9" t="e">
        <f t="shared" si="32"/>
        <v>#REF!</v>
      </c>
      <c r="T116" s="1" t="e">
        <f t="shared" si="33"/>
        <v>#REF!</v>
      </c>
      <c r="U116" s="12" t="e">
        <f t="shared" si="34"/>
        <v>#REF!</v>
      </c>
    </row>
    <row r="117" spans="1:21" ht="16.5" x14ac:dyDescent="0.25">
      <c r="A117" s="6">
        <f t="shared" si="35"/>
        <v>113</v>
      </c>
      <c r="B117" s="6" t="s">
        <v>25</v>
      </c>
      <c r="C117" s="6" t="e">
        <f t="shared" si="22"/>
        <v>#REF!</v>
      </c>
      <c r="D117" s="6" t="e">
        <f t="shared" si="23"/>
        <v>#REF!</v>
      </c>
      <c r="E117" s="7" t="e">
        <f t="shared" si="36"/>
        <v>#REF!</v>
      </c>
      <c r="F117" s="8" t="e">
        <f t="shared" si="45"/>
        <v>#REF!</v>
      </c>
      <c r="G117" s="6" t="e">
        <f t="shared" si="37"/>
        <v>#REF!</v>
      </c>
      <c r="H117" s="6" t="e">
        <f t="shared" si="46"/>
        <v>#REF!</v>
      </c>
      <c r="I117" s="6" t="e">
        <f t="shared" si="27"/>
        <v>#REF!</v>
      </c>
      <c r="J117" s="6" t="e">
        <f t="shared" si="51"/>
        <v>#REF!</v>
      </c>
      <c r="K117" s="9" t="e">
        <f t="shared" si="28"/>
        <v>#REF!</v>
      </c>
      <c r="L117" s="6" t="e">
        <f t="shared" si="48"/>
        <v>#REF!</v>
      </c>
      <c r="M117" s="6" t="e">
        <f t="shared" si="38"/>
        <v>#REF!</v>
      </c>
      <c r="N117" s="10" t="e">
        <f>IF('26.04.2021'!P119=0,"",'26.04.2021'!P119)</f>
        <v>#REF!</v>
      </c>
      <c r="O117" s="11" t="e">
        <f>IF('26.04.2021'!Q119=0,"",'26.04.2021'!Q119)</f>
        <v>#REF!</v>
      </c>
      <c r="P117" s="6" t="e">
        <f t="shared" si="49"/>
        <v>#REF!</v>
      </c>
      <c r="Q117" s="6" t="e">
        <f t="shared" si="52"/>
        <v>#REF!</v>
      </c>
      <c r="R117" s="6" t="e">
        <f t="shared" si="31"/>
        <v>#REF!</v>
      </c>
      <c r="S117" s="9" t="e">
        <f t="shared" si="32"/>
        <v>#REF!</v>
      </c>
      <c r="T117" s="1" t="e">
        <f t="shared" si="33"/>
        <v>#REF!</v>
      </c>
      <c r="U117" s="12" t="e">
        <f t="shared" si="34"/>
        <v>#REF!</v>
      </c>
    </row>
    <row r="118" spans="1:21" ht="16.5" x14ac:dyDescent="0.25">
      <c r="A118" s="6">
        <f t="shared" si="35"/>
        <v>114</v>
      </c>
      <c r="B118" s="6" t="s">
        <v>25</v>
      </c>
      <c r="C118" s="6" t="e">
        <f t="shared" si="22"/>
        <v>#REF!</v>
      </c>
      <c r="D118" s="6" t="e">
        <f t="shared" si="23"/>
        <v>#REF!</v>
      </c>
      <c r="E118" s="7" t="e">
        <f t="shared" si="36"/>
        <v>#REF!</v>
      </c>
      <c r="F118" s="8" t="e">
        <f t="shared" si="45"/>
        <v>#REF!</v>
      </c>
      <c r="G118" s="6" t="e">
        <f t="shared" si="37"/>
        <v>#REF!</v>
      </c>
      <c r="H118" s="6" t="e">
        <f t="shared" si="46"/>
        <v>#REF!</v>
      </c>
      <c r="I118" s="6" t="e">
        <f t="shared" si="27"/>
        <v>#REF!</v>
      </c>
      <c r="J118" s="6" t="e">
        <f t="shared" si="51"/>
        <v>#REF!</v>
      </c>
      <c r="K118" s="9" t="e">
        <f t="shared" si="28"/>
        <v>#REF!</v>
      </c>
      <c r="L118" s="6" t="e">
        <f t="shared" si="48"/>
        <v>#REF!</v>
      </c>
      <c r="M118" s="6" t="e">
        <f t="shared" si="38"/>
        <v>#REF!</v>
      </c>
      <c r="N118" s="10" t="e">
        <f>IF('26.04.2021'!P120=0,"",'26.04.2021'!P120)</f>
        <v>#REF!</v>
      </c>
      <c r="O118" s="11" t="e">
        <f>IF('26.04.2021'!Q120=0,"",'26.04.2021'!Q120)</f>
        <v>#REF!</v>
      </c>
      <c r="P118" s="6" t="e">
        <f t="shared" si="49"/>
        <v>#REF!</v>
      </c>
      <c r="Q118" s="6" t="e">
        <f t="shared" si="52"/>
        <v>#REF!</v>
      </c>
      <c r="R118" s="6" t="e">
        <f t="shared" si="31"/>
        <v>#REF!</v>
      </c>
      <c r="S118" s="9" t="e">
        <f t="shared" si="32"/>
        <v>#REF!</v>
      </c>
      <c r="T118" s="1" t="e">
        <f t="shared" si="33"/>
        <v>#REF!</v>
      </c>
      <c r="U118" s="12" t="e">
        <f t="shared" si="34"/>
        <v>#REF!</v>
      </c>
    </row>
    <row r="119" spans="1:21" ht="16.5" x14ac:dyDescent="0.3">
      <c r="A119" s="196" t="s">
        <v>26</v>
      </c>
      <c r="B119" s="197"/>
      <c r="C119" s="13"/>
      <c r="D119" s="13"/>
      <c r="E119" s="13"/>
      <c r="F119" s="8" t="e">
        <f>SUM(F5:F118)</f>
        <v>#REF!</v>
      </c>
      <c r="G119" s="8" t="e">
        <f>SUM(G5:G118)</f>
        <v>#REF!</v>
      </c>
      <c r="H119" s="8" t="e">
        <f>SUM(H5:H118)</f>
        <v>#REF!</v>
      </c>
      <c r="I119" s="8" t="e">
        <f>SUM(I5:I118)</f>
        <v>#REF!</v>
      </c>
      <c r="J119" s="8" t="e">
        <f>SUM(J5:J118)</f>
        <v>#REF!</v>
      </c>
      <c r="K119" s="8"/>
      <c r="L119" s="8" t="e">
        <f>IF(SUM(L5:L118)=0,"",SUM(L5:L118))</f>
        <v>#REF!</v>
      </c>
      <c r="M119" s="8" t="e">
        <f>IF(SUM(M5:M118)=0,"",SUM(M5:M118))</f>
        <v>#REF!</v>
      </c>
      <c r="N119" s="8" t="e">
        <f>SUM(N5:N118)</f>
        <v>#REF!</v>
      </c>
      <c r="O119" s="8" t="e">
        <f>SUM(O5:O118)</f>
        <v>#REF!</v>
      </c>
      <c r="P119" s="8" t="e">
        <f>SUM(P5:P118)</f>
        <v>#REF!</v>
      </c>
      <c r="Q119" s="8" t="e">
        <f>SUM(Q5:Q118)</f>
        <v>#REF!</v>
      </c>
      <c r="R119" s="8" t="e">
        <f>SUM(R5:R118)</f>
        <v>#REF!</v>
      </c>
      <c r="S119" s="14"/>
      <c r="U119" s="1" t="e">
        <f>SUM(U5:U118)</f>
        <v>#REF!</v>
      </c>
    </row>
    <row r="122" spans="1:21" x14ac:dyDescent="0.25">
      <c r="F122" s="15"/>
    </row>
  </sheetData>
  <autoFilter ref="A4:U119"/>
  <mergeCells count="13">
    <mergeCell ref="A119:B119"/>
    <mergeCell ref="R1:S1"/>
    <mergeCell ref="A2:S2"/>
    <mergeCell ref="A3:A4"/>
    <mergeCell ref="B3:E3"/>
    <mergeCell ref="F3:G3"/>
    <mergeCell ref="H3:H4"/>
    <mergeCell ref="I3:K3"/>
    <mergeCell ref="L3:L4"/>
    <mergeCell ref="M3:M4"/>
    <mergeCell ref="N3:O3"/>
    <mergeCell ref="P3:Q3"/>
    <mergeCell ref="R3:S3"/>
  </mergeCells>
  <pageMargins left="0.7" right="0.7" top="0.75" bottom="0.75" header="0.3" footer="0.3"/>
  <pageSetup paperSize="9" scale="28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X779"/>
  <sheetViews>
    <sheetView view="pageBreakPreview" zoomScale="70" workbookViewId="0">
      <pane ySplit="6" topLeftCell="A7" activePane="bottomLeft" state="frozen"/>
      <selection activeCell="E30" sqref="E30"/>
      <selection pane="bottomLeft"/>
    </sheetView>
  </sheetViews>
  <sheetFormatPr defaultRowHeight="16.5" outlineLevelRow="1" outlineLevelCol="1" x14ac:dyDescent="0.3"/>
  <cols>
    <col min="1" max="1" width="5.7109375" style="17" bestFit="1" customWidth="1"/>
    <col min="2" max="2" width="5.7109375" style="17" customWidth="1" outlineLevel="1"/>
    <col min="3" max="3" width="23.42578125" style="17" bestFit="1" customWidth="1"/>
    <col min="4" max="6" width="22.85546875" style="16" customWidth="1" outlineLevel="1"/>
    <col min="7" max="7" width="10.28515625" style="16" bestFit="1" customWidth="1"/>
    <col min="8" max="8" width="14.42578125" style="16" bestFit="1" customWidth="1"/>
    <col min="9" max="9" width="15" style="16" bestFit="1" customWidth="1"/>
    <col min="10" max="10" width="7.28515625" style="16" customWidth="1" outlineLevel="1"/>
    <col min="11" max="11" width="10" style="18" customWidth="1" outlineLevel="1"/>
    <col min="12" max="12" width="17.7109375" style="16" customWidth="1" outlineLevel="1"/>
    <col min="13" max="13" width="10.28515625" style="16" bestFit="1" customWidth="1"/>
    <col min="14" max="14" width="11.7109375" style="16" bestFit="1" customWidth="1"/>
    <col min="15" max="15" width="15" style="16" customWidth="1" outlineLevel="1"/>
    <col min="16" max="16" width="7.28515625" style="16" bestFit="1" customWidth="1"/>
    <col min="17" max="17" width="10" style="18" bestFit="1" customWidth="1"/>
    <col min="18" max="18" width="15" style="19" customWidth="1" outlineLevel="1"/>
    <col min="19" max="19" width="7.28515625" style="16" bestFit="1" customWidth="1"/>
    <col min="20" max="20" width="10" style="18" bestFit="1" customWidth="1"/>
    <col min="21" max="21" width="7.28515625" style="16" bestFit="1" customWidth="1"/>
    <col min="22" max="22" width="16.85546875" style="16" bestFit="1" customWidth="1"/>
    <col min="23" max="23" width="9.28515625" style="16" customWidth="1"/>
    <col min="24" max="24" width="15.85546875" style="16" customWidth="1"/>
    <col min="25" max="16384" width="9.140625" style="16"/>
  </cols>
  <sheetData>
    <row r="1" spans="1:24" x14ac:dyDescent="0.3">
      <c r="A1" s="241" t="s">
        <v>27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X1" s="20"/>
    </row>
    <row r="2" spans="1:24" x14ac:dyDescent="0.3">
      <c r="A2" s="242">
        <f ca="1">NOW()</f>
        <v>45758.559221527779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X2" s="21"/>
    </row>
    <row r="3" spans="1:24" x14ac:dyDescent="0.3">
      <c r="A3" s="243" t="s">
        <v>2</v>
      </c>
      <c r="B3" s="244"/>
      <c r="C3" s="243" t="s">
        <v>3</v>
      </c>
      <c r="D3" s="249"/>
      <c r="E3" s="249"/>
      <c r="F3" s="244"/>
      <c r="G3" s="243" t="s">
        <v>28</v>
      </c>
      <c r="H3" s="244"/>
      <c r="I3" s="200" t="s">
        <v>29</v>
      </c>
      <c r="J3" s="252" t="s">
        <v>6</v>
      </c>
      <c r="K3" s="253"/>
      <c r="L3" s="254"/>
      <c r="M3" s="243" t="s">
        <v>30</v>
      </c>
      <c r="N3" s="244"/>
      <c r="O3" s="243" t="s">
        <v>31</v>
      </c>
      <c r="P3" s="249"/>
      <c r="Q3" s="244"/>
      <c r="R3" s="243" t="s">
        <v>32</v>
      </c>
      <c r="S3" s="249"/>
      <c r="T3" s="244"/>
      <c r="U3" s="243" t="s">
        <v>33</v>
      </c>
      <c r="V3" s="244"/>
      <c r="X3" s="21"/>
    </row>
    <row r="4" spans="1:24" x14ac:dyDescent="0.3">
      <c r="A4" s="245"/>
      <c r="B4" s="246"/>
      <c r="C4" s="245"/>
      <c r="D4" s="250"/>
      <c r="E4" s="250"/>
      <c r="F4" s="246"/>
      <c r="G4" s="245"/>
      <c r="H4" s="246"/>
      <c r="I4" s="200"/>
      <c r="J4" s="255"/>
      <c r="K4" s="256"/>
      <c r="L4" s="257"/>
      <c r="M4" s="245"/>
      <c r="N4" s="246"/>
      <c r="O4" s="245"/>
      <c r="P4" s="250"/>
      <c r="Q4" s="246"/>
      <c r="R4" s="245"/>
      <c r="S4" s="250"/>
      <c r="T4" s="246"/>
      <c r="U4" s="245"/>
      <c r="V4" s="246"/>
    </row>
    <row r="5" spans="1:24" x14ac:dyDescent="0.3">
      <c r="A5" s="245"/>
      <c r="B5" s="246"/>
      <c r="C5" s="247"/>
      <c r="D5" s="251"/>
      <c r="E5" s="251"/>
      <c r="F5" s="248"/>
      <c r="G5" s="247"/>
      <c r="H5" s="248"/>
      <c r="I5" s="200"/>
      <c r="J5" s="258"/>
      <c r="K5" s="259"/>
      <c r="L5" s="260"/>
      <c r="M5" s="247"/>
      <c r="N5" s="248"/>
      <c r="O5" s="247"/>
      <c r="P5" s="251"/>
      <c r="Q5" s="248"/>
      <c r="R5" s="247"/>
      <c r="S5" s="251"/>
      <c r="T5" s="248"/>
      <c r="U5" s="247"/>
      <c r="V5" s="248"/>
    </row>
    <row r="6" spans="1:24" ht="49.5" x14ac:dyDescent="0.3">
      <c r="A6" s="247"/>
      <c r="B6" s="248"/>
      <c r="C6" s="2" t="s">
        <v>12</v>
      </c>
      <c r="D6" s="3" t="s">
        <v>13</v>
      </c>
      <c r="E6" s="3" t="s">
        <v>14</v>
      </c>
      <c r="F6" s="3" t="s">
        <v>15</v>
      </c>
      <c r="G6" s="2" t="s">
        <v>34</v>
      </c>
      <c r="H6" s="2" t="s">
        <v>35</v>
      </c>
      <c r="I6" s="200"/>
      <c r="J6" s="3" t="s">
        <v>36</v>
      </c>
      <c r="K6" s="22" t="s">
        <v>19</v>
      </c>
      <c r="L6" s="3" t="s">
        <v>37</v>
      </c>
      <c r="M6" s="2" t="s">
        <v>34</v>
      </c>
      <c r="N6" s="2" t="s">
        <v>35</v>
      </c>
      <c r="O6" s="3" t="s">
        <v>38</v>
      </c>
      <c r="P6" s="2" t="s">
        <v>36</v>
      </c>
      <c r="Q6" s="23" t="s">
        <v>19</v>
      </c>
      <c r="R6" s="3" t="s">
        <v>38</v>
      </c>
      <c r="S6" s="2" t="s">
        <v>36</v>
      </c>
      <c r="T6" s="23" t="s">
        <v>19</v>
      </c>
      <c r="U6" s="2" t="s">
        <v>36</v>
      </c>
      <c r="V6" s="2" t="s">
        <v>39</v>
      </c>
    </row>
    <row r="7" spans="1:24" outlineLevel="1" x14ac:dyDescent="0.3">
      <c r="A7" s="6"/>
      <c r="B7" s="6">
        <f>1</f>
        <v>1</v>
      </c>
      <c r="C7" s="6" t="str">
        <f>'Формат Демина старый'!B5</f>
        <v>Сибирь</v>
      </c>
      <c r="D7" s="6" t="e">
        <f>'Формат Демина старый'!C5</f>
        <v>#REF!</v>
      </c>
      <c r="E7" s="7" t="e">
        <f>'Формат Демина старый'!D5</f>
        <v>#REF!</v>
      </c>
      <c r="F7" s="7" t="e">
        <f>'Формат Демина старый'!E5</f>
        <v>#REF!</v>
      </c>
      <c r="G7" s="6" t="e">
        <f>'Формат Демина старый'!F5</f>
        <v>#REF!</v>
      </c>
      <c r="H7" s="6" t="e">
        <f>'Формат Демина старый'!G5</f>
        <v>#REF!</v>
      </c>
      <c r="I7" s="6" t="e">
        <f t="shared" ref="I7:I70" si="0">IF(J7="","",1)</f>
        <v>#REF!</v>
      </c>
      <c r="J7" s="6" t="e">
        <f>IF('Формат Демина старый'!I5="","",'Формат Демина старый'!I5)</f>
        <v>#REF!</v>
      </c>
      <c r="K7" s="24" t="e">
        <f>IF('Формат Демина старый'!T5="","",'Формат Демина старый'!T5)</f>
        <v>#REF!</v>
      </c>
      <c r="L7" s="9" t="e">
        <f>IF('Формат Демина старый'!K5="","",'Формат Демина старый'!K5)</f>
        <v>#REF!</v>
      </c>
      <c r="M7" s="6" t="e">
        <f t="shared" ref="M7:M70" si="1">IF(AND(G7=1,NOT(I7=1)), 1, "")</f>
        <v>#REF!</v>
      </c>
      <c r="N7" s="6" t="e">
        <f t="shared" ref="N7:N70" si="2">IF(AND(H7=1,(J7="")), 1, "")</f>
        <v>#REF!</v>
      </c>
      <c r="O7" s="6" t="e">
        <f t="shared" ref="O7:O70" si="3">IF(P7="","",1)</f>
        <v>#REF!</v>
      </c>
      <c r="P7" s="6" t="e">
        <f t="shared" ref="P7:P70" si="4">IF(OR(' ППЭ ЕГЭ'!#REF!="Россети Сибирь",' ППЭ ЕГЭ'!#REF!="БУЗОО «ОКБ»"),1,"")</f>
        <v>#REF!</v>
      </c>
      <c r="Q7" s="24" t="e">
        <f t="shared" ref="Q7:Q70" si="5">IF(' ППЭ ЕГЭ'!#REF!="Россети Сибирь",' ППЭ ЕГЭ'!#REF!,IF(' ППЭ ЕГЭ'!#REF!="БУЗОО «ОКБ»",200,""))</f>
        <v>#REF!</v>
      </c>
      <c r="R7" s="24" t="e">
        <f t="shared" ref="R7:R70" si="6">IF(S7="","",1)</f>
        <v>#REF!</v>
      </c>
      <c r="S7" s="6" t="e">
        <f>'Формат Демина старый'!P5</f>
        <v>#REF!</v>
      </c>
      <c r="T7" s="6" t="e">
        <f>'Формат Демина старый'!Q5</f>
        <v>#REF!</v>
      </c>
      <c r="U7" s="6" t="e">
        <f>IF('Формат Демина старый'!R5="","",'Формат Демина старый'!R5)</f>
        <v>#REF!</v>
      </c>
      <c r="V7" s="9" t="e">
        <f>IF('Формат Демина старый'!S5="","",'Формат Демина старый'!S5)</f>
        <v>#REF!</v>
      </c>
    </row>
    <row r="8" spans="1:24" outlineLevel="1" x14ac:dyDescent="0.3">
      <c r="A8" s="6"/>
      <c r="B8" s="6">
        <f t="shared" ref="B8:B58" si="7">1+B7</f>
        <v>2</v>
      </c>
      <c r="C8" s="6" t="str">
        <f>'Формат Демина старый'!B6</f>
        <v>Сибирь</v>
      </c>
      <c r="D8" s="6" t="e">
        <f>'Формат Демина старый'!C6</f>
        <v>#REF!</v>
      </c>
      <c r="E8" s="7" t="e">
        <f>'Формат Демина старый'!D6</f>
        <v>#REF!</v>
      </c>
      <c r="F8" s="7" t="e">
        <f>'Формат Демина старый'!E6</f>
        <v>#REF!</v>
      </c>
      <c r="G8" s="6" t="e">
        <f>'Формат Демина старый'!F6</f>
        <v>#REF!</v>
      </c>
      <c r="H8" s="6" t="e">
        <f>'Формат Демина старый'!G6</f>
        <v>#REF!</v>
      </c>
      <c r="I8" s="6" t="e">
        <f t="shared" si="0"/>
        <v>#REF!</v>
      </c>
      <c r="J8" s="6" t="e">
        <f>IF('Формат Демина старый'!I6="","",'Формат Демина старый'!I6)</f>
        <v>#REF!</v>
      </c>
      <c r="K8" s="24" t="e">
        <f>IF('Формат Демина старый'!T6="","",'Формат Демина старый'!T6)</f>
        <v>#REF!</v>
      </c>
      <c r="L8" s="9" t="e">
        <f>IF('Формат Демина старый'!K6="","",'Формат Демина старый'!K6)</f>
        <v>#REF!</v>
      </c>
      <c r="M8" s="6" t="e">
        <f t="shared" si="1"/>
        <v>#REF!</v>
      </c>
      <c r="N8" s="6" t="e">
        <f t="shared" si="2"/>
        <v>#REF!</v>
      </c>
      <c r="O8" s="6" t="e">
        <f t="shared" si="3"/>
        <v>#REF!</v>
      </c>
      <c r="P8" s="6" t="e">
        <f t="shared" si="4"/>
        <v>#REF!</v>
      </c>
      <c r="Q8" s="24" t="e">
        <f t="shared" si="5"/>
        <v>#REF!</v>
      </c>
      <c r="R8" s="24" t="e">
        <f t="shared" si="6"/>
        <v>#REF!</v>
      </c>
      <c r="S8" s="6" t="e">
        <f>'Формат Демина старый'!P6</f>
        <v>#REF!</v>
      </c>
      <c r="T8" s="6" t="e">
        <f>'Формат Демина старый'!Q6</f>
        <v>#REF!</v>
      </c>
      <c r="U8" s="6" t="e">
        <f>IF('Формат Демина старый'!R6="","",'Формат Демина старый'!R6)</f>
        <v>#REF!</v>
      </c>
      <c r="V8" s="9" t="e">
        <f>IF('Формат Демина старый'!S6="","",'Формат Демина старый'!S6)</f>
        <v>#REF!</v>
      </c>
    </row>
    <row r="9" spans="1:24" outlineLevel="1" x14ac:dyDescent="0.3">
      <c r="A9" s="6"/>
      <c r="B9" s="6">
        <f t="shared" si="7"/>
        <v>3</v>
      </c>
      <c r="C9" s="6" t="str">
        <f>'Формат Демина старый'!B7</f>
        <v>Сибирь</v>
      </c>
      <c r="D9" s="6" t="e">
        <f>'Формат Демина старый'!C7</f>
        <v>#REF!</v>
      </c>
      <c r="E9" s="7" t="e">
        <f>'Формат Демина старый'!D7</f>
        <v>#REF!</v>
      </c>
      <c r="F9" s="7" t="e">
        <f>'Формат Демина старый'!E7</f>
        <v>#REF!</v>
      </c>
      <c r="G9" s="6" t="e">
        <f>'Формат Демина старый'!F7</f>
        <v>#REF!</v>
      </c>
      <c r="H9" s="6" t="e">
        <f>'Формат Демина старый'!G7</f>
        <v>#REF!</v>
      </c>
      <c r="I9" s="6" t="e">
        <f t="shared" si="0"/>
        <v>#REF!</v>
      </c>
      <c r="J9" s="6" t="e">
        <f>IF('Формат Демина старый'!I7="","",'Формат Демина старый'!I7)</f>
        <v>#REF!</v>
      </c>
      <c r="K9" s="24" t="e">
        <f>IF('Формат Демина старый'!T7="","",'Формат Демина старый'!T7)</f>
        <v>#REF!</v>
      </c>
      <c r="L9" s="9" t="e">
        <f>IF('Формат Демина старый'!K7="","",'Формат Демина старый'!K7)</f>
        <v>#REF!</v>
      </c>
      <c r="M9" s="6" t="e">
        <f t="shared" si="1"/>
        <v>#REF!</v>
      </c>
      <c r="N9" s="6" t="e">
        <f t="shared" si="2"/>
        <v>#REF!</v>
      </c>
      <c r="O9" s="6" t="e">
        <f t="shared" si="3"/>
        <v>#REF!</v>
      </c>
      <c r="P9" s="6" t="e">
        <f t="shared" si="4"/>
        <v>#REF!</v>
      </c>
      <c r="Q9" s="24" t="e">
        <f t="shared" si="5"/>
        <v>#REF!</v>
      </c>
      <c r="R9" s="24" t="e">
        <f t="shared" si="6"/>
        <v>#REF!</v>
      </c>
      <c r="S9" s="6" t="e">
        <f>'Формат Демина старый'!P7</f>
        <v>#REF!</v>
      </c>
      <c r="T9" s="6" t="e">
        <f>'Формат Демина старый'!Q7</f>
        <v>#REF!</v>
      </c>
      <c r="U9" s="6" t="e">
        <f>IF('Формат Демина старый'!R7="","",'Формат Демина старый'!R7)</f>
        <v>#REF!</v>
      </c>
      <c r="V9" s="9" t="e">
        <f>IF('Формат Демина старый'!S7="","",'Формат Демина старый'!S7)</f>
        <v>#REF!</v>
      </c>
    </row>
    <row r="10" spans="1:24" outlineLevel="1" x14ac:dyDescent="0.3">
      <c r="A10" s="6"/>
      <c r="B10" s="6">
        <f t="shared" si="7"/>
        <v>4</v>
      </c>
      <c r="C10" s="6" t="str">
        <f>'Формат Демина старый'!B8</f>
        <v>Сибирь</v>
      </c>
      <c r="D10" s="6" t="e">
        <f>'Формат Демина старый'!C8</f>
        <v>#REF!</v>
      </c>
      <c r="E10" s="7" t="e">
        <f>'Формат Демина старый'!D8</f>
        <v>#REF!</v>
      </c>
      <c r="F10" s="7" t="e">
        <f>'Формат Демина старый'!E8</f>
        <v>#REF!</v>
      </c>
      <c r="G10" s="6" t="e">
        <f>'Формат Демина старый'!F8</f>
        <v>#REF!</v>
      </c>
      <c r="H10" s="6" t="e">
        <f>'Формат Демина старый'!G8</f>
        <v>#REF!</v>
      </c>
      <c r="I10" s="6" t="e">
        <f t="shared" si="0"/>
        <v>#REF!</v>
      </c>
      <c r="J10" s="6" t="e">
        <f>IF('Формат Демина старый'!I8="","",'Формат Демина старый'!I8)</f>
        <v>#REF!</v>
      </c>
      <c r="K10" s="24" t="e">
        <f>IF('Формат Демина старый'!T8="","",'Формат Демина старый'!T8)</f>
        <v>#REF!</v>
      </c>
      <c r="L10" s="9" t="e">
        <f>IF('Формат Демина старый'!K8="","",'Формат Демина старый'!K8)</f>
        <v>#REF!</v>
      </c>
      <c r="M10" s="6" t="e">
        <f t="shared" si="1"/>
        <v>#REF!</v>
      </c>
      <c r="N10" s="6" t="e">
        <f t="shared" si="2"/>
        <v>#REF!</v>
      </c>
      <c r="O10" s="6" t="e">
        <f t="shared" si="3"/>
        <v>#REF!</v>
      </c>
      <c r="P10" s="6" t="e">
        <f t="shared" si="4"/>
        <v>#REF!</v>
      </c>
      <c r="Q10" s="24" t="e">
        <f t="shared" si="5"/>
        <v>#REF!</v>
      </c>
      <c r="R10" s="24" t="e">
        <f t="shared" si="6"/>
        <v>#REF!</v>
      </c>
      <c r="S10" s="6" t="e">
        <f>'Формат Демина старый'!P8</f>
        <v>#REF!</v>
      </c>
      <c r="T10" s="6" t="e">
        <f>'Формат Демина старый'!Q8</f>
        <v>#REF!</v>
      </c>
      <c r="U10" s="6" t="e">
        <f>IF('Формат Демина старый'!R8="","",'Формат Демина старый'!R8)</f>
        <v>#REF!</v>
      </c>
      <c r="V10" s="9" t="e">
        <f>IF('Формат Демина старый'!S8="","",'Формат Демина старый'!S8)</f>
        <v>#REF!</v>
      </c>
    </row>
    <row r="11" spans="1:24" outlineLevel="1" x14ac:dyDescent="0.3">
      <c r="A11" s="6"/>
      <c r="B11" s="6">
        <f t="shared" si="7"/>
        <v>5</v>
      </c>
      <c r="C11" s="6" t="str">
        <f>'Формат Демина старый'!B9</f>
        <v>Сибирь</v>
      </c>
      <c r="D11" s="6" t="e">
        <f>'Формат Демина старый'!C9</f>
        <v>#REF!</v>
      </c>
      <c r="E11" s="7" t="e">
        <f>'Формат Демина старый'!D9</f>
        <v>#REF!</v>
      </c>
      <c r="F11" s="7" t="e">
        <f>'Формат Демина старый'!E9</f>
        <v>#REF!</v>
      </c>
      <c r="G11" s="6" t="e">
        <f>'Формат Демина старый'!F9</f>
        <v>#REF!</v>
      </c>
      <c r="H11" s="6" t="e">
        <f>'Формат Демина старый'!G9</f>
        <v>#REF!</v>
      </c>
      <c r="I11" s="6" t="e">
        <f t="shared" si="0"/>
        <v>#REF!</v>
      </c>
      <c r="J11" s="6" t="e">
        <f>IF('Формат Демина старый'!I9="","",'Формат Демина старый'!I9)</f>
        <v>#REF!</v>
      </c>
      <c r="K11" s="24" t="e">
        <f>IF('Формат Демина старый'!T9="","",'Формат Демина старый'!T9)</f>
        <v>#REF!</v>
      </c>
      <c r="L11" s="9" t="e">
        <f>IF('Формат Демина старый'!K9="","",'Формат Демина старый'!K9)</f>
        <v>#REF!</v>
      </c>
      <c r="M11" s="6" t="e">
        <f t="shared" si="1"/>
        <v>#REF!</v>
      </c>
      <c r="N11" s="6" t="e">
        <f t="shared" si="2"/>
        <v>#REF!</v>
      </c>
      <c r="O11" s="6" t="e">
        <f t="shared" si="3"/>
        <v>#REF!</v>
      </c>
      <c r="P11" s="6" t="e">
        <f t="shared" si="4"/>
        <v>#REF!</v>
      </c>
      <c r="Q11" s="24" t="e">
        <f t="shared" si="5"/>
        <v>#REF!</v>
      </c>
      <c r="R11" s="24" t="e">
        <f t="shared" si="6"/>
        <v>#REF!</v>
      </c>
      <c r="S11" s="6" t="e">
        <f>'Формат Демина старый'!P9</f>
        <v>#REF!</v>
      </c>
      <c r="T11" s="6" t="e">
        <f>'Формат Демина старый'!Q9</f>
        <v>#REF!</v>
      </c>
      <c r="U11" s="6" t="e">
        <f>IF('Формат Демина старый'!R9="","",'Формат Демина старый'!R9)</f>
        <v>#REF!</v>
      </c>
      <c r="V11" s="9" t="e">
        <f>IF('Формат Демина старый'!S9="","",'Формат Демина старый'!S9)</f>
        <v>#REF!</v>
      </c>
    </row>
    <row r="12" spans="1:24" outlineLevel="1" x14ac:dyDescent="0.3">
      <c r="A12" s="6"/>
      <c r="B12" s="6">
        <f t="shared" si="7"/>
        <v>6</v>
      </c>
      <c r="C12" s="6" t="str">
        <f>'Формат Демина старый'!B10</f>
        <v>Сибирь</v>
      </c>
      <c r="D12" s="6" t="e">
        <f>'Формат Демина старый'!C10</f>
        <v>#REF!</v>
      </c>
      <c r="E12" s="7" t="e">
        <f>'Формат Демина старый'!D10</f>
        <v>#REF!</v>
      </c>
      <c r="F12" s="7" t="e">
        <f>'Формат Демина старый'!E10</f>
        <v>#REF!</v>
      </c>
      <c r="G12" s="6" t="e">
        <f>'Формат Демина старый'!F10</f>
        <v>#REF!</v>
      </c>
      <c r="H12" s="6" t="e">
        <f>'Формат Демина старый'!G10</f>
        <v>#REF!</v>
      </c>
      <c r="I12" s="6" t="e">
        <f t="shared" si="0"/>
        <v>#REF!</v>
      </c>
      <c r="J12" s="6" t="e">
        <f>IF('Формат Демина старый'!I10="","",'Формат Демина старый'!I10)</f>
        <v>#REF!</v>
      </c>
      <c r="K12" s="24" t="e">
        <f>IF('Формат Демина старый'!T10="","",'Формат Демина старый'!T10)</f>
        <v>#REF!</v>
      </c>
      <c r="L12" s="9" t="e">
        <f>IF('Формат Демина старый'!K10="","",'Формат Демина старый'!K10)</f>
        <v>#REF!</v>
      </c>
      <c r="M12" s="6" t="e">
        <f t="shared" si="1"/>
        <v>#REF!</v>
      </c>
      <c r="N12" s="6" t="e">
        <f t="shared" si="2"/>
        <v>#REF!</v>
      </c>
      <c r="O12" s="6" t="e">
        <f t="shared" si="3"/>
        <v>#REF!</v>
      </c>
      <c r="P12" s="6" t="e">
        <f t="shared" si="4"/>
        <v>#REF!</v>
      </c>
      <c r="Q12" s="24" t="e">
        <f t="shared" si="5"/>
        <v>#REF!</v>
      </c>
      <c r="R12" s="24" t="e">
        <f t="shared" si="6"/>
        <v>#REF!</v>
      </c>
      <c r="S12" s="6" t="e">
        <f>'Формат Демина старый'!P10</f>
        <v>#REF!</v>
      </c>
      <c r="T12" s="6" t="e">
        <f>'Формат Демина старый'!Q10</f>
        <v>#REF!</v>
      </c>
      <c r="U12" s="6" t="e">
        <f>IF('Формат Демина старый'!R10="","",'Формат Демина старый'!R10)</f>
        <v>#REF!</v>
      </c>
      <c r="V12" s="9" t="e">
        <f>IF('Формат Демина старый'!S10="","",'Формат Демина старый'!S10)</f>
        <v>#REF!</v>
      </c>
    </row>
    <row r="13" spans="1:24" outlineLevel="1" x14ac:dyDescent="0.3">
      <c r="A13" s="6"/>
      <c r="B13" s="6">
        <f t="shared" si="7"/>
        <v>7</v>
      </c>
      <c r="C13" s="6" t="str">
        <f>'Формат Демина старый'!B11</f>
        <v>Сибирь</v>
      </c>
      <c r="D13" s="6" t="e">
        <f>'Формат Демина старый'!C11</f>
        <v>#REF!</v>
      </c>
      <c r="E13" s="7" t="e">
        <f>'Формат Демина старый'!D11</f>
        <v>#REF!</v>
      </c>
      <c r="F13" s="7" t="e">
        <f>'Формат Демина старый'!E11</f>
        <v>#REF!</v>
      </c>
      <c r="G13" s="6" t="e">
        <f>'Формат Демина старый'!F11</f>
        <v>#REF!</v>
      </c>
      <c r="H13" s="6" t="e">
        <f>'Формат Демина старый'!G11</f>
        <v>#REF!</v>
      </c>
      <c r="I13" s="6" t="e">
        <f t="shared" si="0"/>
        <v>#REF!</v>
      </c>
      <c r="J13" s="6" t="e">
        <f>IF('Формат Демина старый'!I11="","",'Формат Демина старый'!I11)</f>
        <v>#REF!</v>
      </c>
      <c r="K13" s="24" t="e">
        <f>IF('Формат Демина старый'!T11="","",'Формат Демина старый'!T11)</f>
        <v>#REF!</v>
      </c>
      <c r="L13" s="9" t="e">
        <f>IF('Формат Демина старый'!K11="","",'Формат Демина старый'!K11)</f>
        <v>#REF!</v>
      </c>
      <c r="M13" s="6" t="e">
        <f t="shared" si="1"/>
        <v>#REF!</v>
      </c>
      <c r="N13" s="6" t="e">
        <f t="shared" si="2"/>
        <v>#REF!</v>
      </c>
      <c r="O13" s="6" t="e">
        <f t="shared" si="3"/>
        <v>#REF!</v>
      </c>
      <c r="P13" s="6" t="e">
        <f t="shared" si="4"/>
        <v>#REF!</v>
      </c>
      <c r="Q13" s="24" t="e">
        <f t="shared" si="5"/>
        <v>#REF!</v>
      </c>
      <c r="R13" s="24" t="e">
        <f t="shared" si="6"/>
        <v>#REF!</v>
      </c>
      <c r="S13" s="6" t="e">
        <f>'Формат Демина старый'!P11</f>
        <v>#REF!</v>
      </c>
      <c r="T13" s="6" t="e">
        <f>'Формат Демина старый'!Q11</f>
        <v>#REF!</v>
      </c>
      <c r="U13" s="6" t="e">
        <f>IF('Формат Демина старый'!R11="","",'Формат Демина старый'!R11)</f>
        <v>#REF!</v>
      </c>
      <c r="V13" s="9" t="e">
        <f>IF('Формат Демина старый'!S11="","",'Формат Демина старый'!S11)</f>
        <v>#REF!</v>
      </c>
    </row>
    <row r="14" spans="1:24" outlineLevel="1" x14ac:dyDescent="0.3">
      <c r="A14" s="6"/>
      <c r="B14" s="6">
        <f t="shared" si="7"/>
        <v>8</v>
      </c>
      <c r="C14" s="6" t="str">
        <f>'Формат Демина старый'!B12</f>
        <v>Сибирь</v>
      </c>
      <c r="D14" s="6" t="e">
        <f>'Формат Демина старый'!C12</f>
        <v>#REF!</v>
      </c>
      <c r="E14" s="7" t="e">
        <f>'Формат Демина старый'!D12</f>
        <v>#REF!</v>
      </c>
      <c r="F14" s="7" t="e">
        <f>'Формат Демина старый'!E12</f>
        <v>#REF!</v>
      </c>
      <c r="G14" s="6" t="e">
        <f>'Формат Демина старый'!F12</f>
        <v>#REF!</v>
      </c>
      <c r="H14" s="6" t="e">
        <f>'Формат Демина старый'!G12</f>
        <v>#REF!</v>
      </c>
      <c r="I14" s="6" t="e">
        <f t="shared" si="0"/>
        <v>#REF!</v>
      </c>
      <c r="J14" s="6" t="e">
        <f>IF('Формат Демина старый'!I12="","",'Формат Демина старый'!I12)</f>
        <v>#REF!</v>
      </c>
      <c r="K14" s="24" t="e">
        <f>IF('Формат Демина старый'!T12="","",'Формат Демина старый'!T12)</f>
        <v>#REF!</v>
      </c>
      <c r="L14" s="9" t="e">
        <f>IF('Формат Демина старый'!K12="","",'Формат Демина старый'!K12)</f>
        <v>#REF!</v>
      </c>
      <c r="M14" s="6" t="e">
        <f t="shared" si="1"/>
        <v>#REF!</v>
      </c>
      <c r="N14" s="6" t="e">
        <f t="shared" si="2"/>
        <v>#REF!</v>
      </c>
      <c r="O14" s="6" t="e">
        <f t="shared" si="3"/>
        <v>#REF!</v>
      </c>
      <c r="P14" s="6" t="e">
        <f t="shared" si="4"/>
        <v>#REF!</v>
      </c>
      <c r="Q14" s="24" t="e">
        <f t="shared" si="5"/>
        <v>#REF!</v>
      </c>
      <c r="R14" s="24" t="e">
        <f t="shared" si="6"/>
        <v>#REF!</v>
      </c>
      <c r="S14" s="6" t="e">
        <f>'Формат Демина старый'!P12</f>
        <v>#REF!</v>
      </c>
      <c r="T14" s="6" t="e">
        <f>'Формат Демина старый'!Q12</f>
        <v>#REF!</v>
      </c>
      <c r="U14" s="6" t="e">
        <f>IF('Формат Демина старый'!R12="","",'Формат Демина старый'!R12)</f>
        <v>#REF!</v>
      </c>
      <c r="V14" s="9" t="e">
        <f>IF('Формат Демина старый'!S12="","",'Формат Демина старый'!S12)</f>
        <v>#REF!</v>
      </c>
    </row>
    <row r="15" spans="1:24" outlineLevel="1" x14ac:dyDescent="0.3">
      <c r="A15" s="6"/>
      <c r="B15" s="6">
        <f t="shared" si="7"/>
        <v>9</v>
      </c>
      <c r="C15" s="6" t="str">
        <f>'Формат Демина старый'!B13</f>
        <v>Сибирь</v>
      </c>
      <c r="D15" s="6" t="e">
        <f>'Формат Демина старый'!C13</f>
        <v>#REF!</v>
      </c>
      <c r="E15" s="7" t="e">
        <f>'Формат Демина старый'!D13</f>
        <v>#REF!</v>
      </c>
      <c r="F15" s="7" t="e">
        <f>'Формат Демина старый'!E13</f>
        <v>#REF!</v>
      </c>
      <c r="G15" s="6" t="e">
        <f>'Формат Демина старый'!F13</f>
        <v>#REF!</v>
      </c>
      <c r="H15" s="6" t="e">
        <f>'Формат Демина старый'!G13</f>
        <v>#REF!</v>
      </c>
      <c r="I15" s="6" t="e">
        <f t="shared" si="0"/>
        <v>#REF!</v>
      </c>
      <c r="J15" s="6" t="e">
        <f>IF('Формат Демина старый'!I13="","",'Формат Демина старый'!I13)</f>
        <v>#REF!</v>
      </c>
      <c r="K15" s="24" t="e">
        <f>IF('Формат Демина старый'!T13="","",'Формат Демина старый'!T13)</f>
        <v>#REF!</v>
      </c>
      <c r="L15" s="9" t="e">
        <f>IF('Формат Демина старый'!K13="","",'Формат Демина старый'!K13)</f>
        <v>#REF!</v>
      </c>
      <c r="M15" s="6" t="e">
        <f t="shared" si="1"/>
        <v>#REF!</v>
      </c>
      <c r="N15" s="6" t="e">
        <f t="shared" si="2"/>
        <v>#REF!</v>
      </c>
      <c r="O15" s="6" t="e">
        <f t="shared" si="3"/>
        <v>#REF!</v>
      </c>
      <c r="P15" s="6" t="e">
        <f t="shared" si="4"/>
        <v>#REF!</v>
      </c>
      <c r="Q15" s="24" t="e">
        <f t="shared" si="5"/>
        <v>#REF!</v>
      </c>
      <c r="R15" s="24" t="e">
        <f t="shared" si="6"/>
        <v>#REF!</v>
      </c>
      <c r="S15" s="6" t="e">
        <f>'Формат Демина старый'!P13</f>
        <v>#REF!</v>
      </c>
      <c r="T15" s="6" t="e">
        <f>'Формат Демина старый'!Q13</f>
        <v>#REF!</v>
      </c>
      <c r="U15" s="6" t="e">
        <f>IF('Формат Демина старый'!R13="","",'Формат Демина старый'!R13)</f>
        <v>#REF!</v>
      </c>
      <c r="V15" s="9" t="e">
        <f>IF('Формат Демина старый'!S13="","",'Формат Демина старый'!S13)</f>
        <v>#REF!</v>
      </c>
    </row>
    <row r="16" spans="1:24" outlineLevel="1" x14ac:dyDescent="0.3">
      <c r="A16" s="6"/>
      <c r="B16" s="6">
        <f t="shared" si="7"/>
        <v>10</v>
      </c>
      <c r="C16" s="6" t="str">
        <f>'Формат Демина старый'!B14</f>
        <v>Сибирь</v>
      </c>
      <c r="D16" s="6" t="e">
        <f>'Формат Демина старый'!C14</f>
        <v>#REF!</v>
      </c>
      <c r="E16" s="7" t="e">
        <f>'Формат Демина старый'!D14</f>
        <v>#REF!</v>
      </c>
      <c r="F16" s="7" t="e">
        <f>'Формат Демина старый'!E14</f>
        <v>#REF!</v>
      </c>
      <c r="G16" s="6" t="e">
        <f>'Формат Демина старый'!F14</f>
        <v>#REF!</v>
      </c>
      <c r="H16" s="6" t="e">
        <f>'Формат Демина старый'!G14</f>
        <v>#REF!</v>
      </c>
      <c r="I16" s="6" t="e">
        <f t="shared" si="0"/>
        <v>#REF!</v>
      </c>
      <c r="J16" s="6" t="e">
        <f>IF('Формат Демина старый'!I14="","",'Формат Демина старый'!I14)</f>
        <v>#REF!</v>
      </c>
      <c r="K16" s="24" t="e">
        <f>IF('Формат Демина старый'!T14="","",'Формат Демина старый'!T14)</f>
        <v>#REF!</v>
      </c>
      <c r="L16" s="9" t="e">
        <f>IF('Формат Демина старый'!K14="","",'Формат Демина старый'!K14)</f>
        <v>#REF!</v>
      </c>
      <c r="M16" s="6" t="e">
        <f t="shared" si="1"/>
        <v>#REF!</v>
      </c>
      <c r="N16" s="6" t="e">
        <f t="shared" si="2"/>
        <v>#REF!</v>
      </c>
      <c r="O16" s="6" t="e">
        <f t="shared" si="3"/>
        <v>#REF!</v>
      </c>
      <c r="P16" s="6" t="e">
        <f t="shared" si="4"/>
        <v>#REF!</v>
      </c>
      <c r="Q16" s="24" t="e">
        <f t="shared" si="5"/>
        <v>#REF!</v>
      </c>
      <c r="R16" s="24" t="e">
        <f t="shared" si="6"/>
        <v>#REF!</v>
      </c>
      <c r="S16" s="6" t="e">
        <f>'Формат Демина старый'!P14</f>
        <v>#REF!</v>
      </c>
      <c r="T16" s="6" t="e">
        <f>'Формат Демина старый'!Q14</f>
        <v>#REF!</v>
      </c>
      <c r="U16" s="6" t="e">
        <f>IF('Формат Демина старый'!R14="","",'Формат Демина старый'!R14)</f>
        <v>#REF!</v>
      </c>
      <c r="V16" s="9" t="e">
        <f>IF('Формат Демина старый'!S14="","",'Формат Демина старый'!S14)</f>
        <v>#REF!</v>
      </c>
    </row>
    <row r="17" spans="1:22" outlineLevel="1" x14ac:dyDescent="0.3">
      <c r="A17" s="6"/>
      <c r="B17" s="6">
        <f t="shared" si="7"/>
        <v>11</v>
      </c>
      <c r="C17" s="6" t="str">
        <f>'Формат Демина старый'!B15</f>
        <v>Сибирь</v>
      </c>
      <c r="D17" s="6" t="e">
        <f>'Формат Демина старый'!C15</f>
        <v>#REF!</v>
      </c>
      <c r="E17" s="7" t="e">
        <f>'Формат Демина старый'!D15</f>
        <v>#REF!</v>
      </c>
      <c r="F17" s="7" t="e">
        <f>'Формат Демина старый'!E15</f>
        <v>#REF!</v>
      </c>
      <c r="G17" s="6" t="e">
        <f>'Формат Демина старый'!F15</f>
        <v>#REF!</v>
      </c>
      <c r="H17" s="6" t="e">
        <f>'Формат Демина старый'!G15</f>
        <v>#REF!</v>
      </c>
      <c r="I17" s="6" t="e">
        <f t="shared" si="0"/>
        <v>#REF!</v>
      </c>
      <c r="J17" s="6" t="e">
        <f>IF('Формат Демина старый'!I15="","",'Формат Демина старый'!I15)</f>
        <v>#REF!</v>
      </c>
      <c r="K17" s="24" t="e">
        <f>IF('Формат Демина старый'!T15="","",'Формат Демина старый'!T15)</f>
        <v>#REF!</v>
      </c>
      <c r="L17" s="9" t="e">
        <f>IF('Формат Демина старый'!K15="","",'Формат Демина старый'!K15)</f>
        <v>#REF!</v>
      </c>
      <c r="M17" s="6" t="e">
        <f t="shared" si="1"/>
        <v>#REF!</v>
      </c>
      <c r="N17" s="6" t="e">
        <f t="shared" si="2"/>
        <v>#REF!</v>
      </c>
      <c r="O17" s="6" t="e">
        <f t="shared" si="3"/>
        <v>#REF!</v>
      </c>
      <c r="P17" s="6" t="e">
        <f t="shared" si="4"/>
        <v>#REF!</v>
      </c>
      <c r="Q17" s="24" t="e">
        <f t="shared" si="5"/>
        <v>#REF!</v>
      </c>
      <c r="R17" s="24" t="e">
        <f t="shared" si="6"/>
        <v>#REF!</v>
      </c>
      <c r="S17" s="6" t="e">
        <f>'Формат Демина старый'!P15</f>
        <v>#REF!</v>
      </c>
      <c r="T17" s="6" t="e">
        <f>'Формат Демина старый'!Q15</f>
        <v>#REF!</v>
      </c>
      <c r="U17" s="6" t="e">
        <f>IF('Формат Демина старый'!R15="","",'Формат Демина старый'!R15)</f>
        <v>#REF!</v>
      </c>
      <c r="V17" s="9" t="e">
        <f>IF('Формат Демина старый'!S15="","",'Формат Демина старый'!S15)</f>
        <v>#REF!</v>
      </c>
    </row>
    <row r="18" spans="1:22" outlineLevel="1" x14ac:dyDescent="0.3">
      <c r="A18" s="6"/>
      <c r="B18" s="6">
        <f t="shared" si="7"/>
        <v>12</v>
      </c>
      <c r="C18" s="6" t="str">
        <f>'Формат Демина старый'!B16</f>
        <v>Сибирь</v>
      </c>
      <c r="D18" s="6" t="e">
        <f>'Формат Демина старый'!C16</f>
        <v>#REF!</v>
      </c>
      <c r="E18" s="7" t="e">
        <f>'Формат Демина старый'!D16</f>
        <v>#REF!</v>
      </c>
      <c r="F18" s="7" t="e">
        <f>'Формат Демина старый'!E16</f>
        <v>#REF!</v>
      </c>
      <c r="G18" s="6" t="e">
        <f>'Формат Демина старый'!F16</f>
        <v>#REF!</v>
      </c>
      <c r="H18" s="6" t="e">
        <f>'Формат Демина старый'!G16</f>
        <v>#REF!</v>
      </c>
      <c r="I18" s="6" t="e">
        <f t="shared" si="0"/>
        <v>#REF!</v>
      </c>
      <c r="J18" s="6" t="e">
        <f>IF('Формат Демина старый'!I16="","",'Формат Демина старый'!I16)</f>
        <v>#REF!</v>
      </c>
      <c r="K18" s="24" t="e">
        <f>IF('Формат Демина старый'!T16="","",'Формат Демина старый'!T16)</f>
        <v>#REF!</v>
      </c>
      <c r="L18" s="9" t="e">
        <f>IF('Формат Демина старый'!K16="","",'Формат Демина старый'!K16)</f>
        <v>#REF!</v>
      </c>
      <c r="M18" s="6" t="e">
        <f t="shared" si="1"/>
        <v>#REF!</v>
      </c>
      <c r="N18" s="6" t="e">
        <f t="shared" si="2"/>
        <v>#REF!</v>
      </c>
      <c r="O18" s="6" t="e">
        <f t="shared" si="3"/>
        <v>#REF!</v>
      </c>
      <c r="P18" s="6" t="e">
        <f t="shared" si="4"/>
        <v>#REF!</v>
      </c>
      <c r="Q18" s="24" t="e">
        <f t="shared" si="5"/>
        <v>#REF!</v>
      </c>
      <c r="R18" s="24" t="e">
        <f t="shared" si="6"/>
        <v>#REF!</v>
      </c>
      <c r="S18" s="6" t="e">
        <f>'Формат Демина старый'!P16</f>
        <v>#REF!</v>
      </c>
      <c r="T18" s="6" t="e">
        <f>'Формат Демина старый'!Q16</f>
        <v>#REF!</v>
      </c>
      <c r="U18" s="6" t="e">
        <f>IF('Формат Демина старый'!R16="","",'Формат Демина старый'!R16)</f>
        <v>#REF!</v>
      </c>
      <c r="V18" s="9" t="e">
        <f>IF('Формат Демина старый'!S16="","",'Формат Демина старый'!S16)</f>
        <v>#REF!</v>
      </c>
    </row>
    <row r="19" spans="1:22" outlineLevel="1" x14ac:dyDescent="0.3">
      <c r="A19" s="6"/>
      <c r="B19" s="6">
        <f t="shared" si="7"/>
        <v>13</v>
      </c>
      <c r="C19" s="6" t="str">
        <f>'Формат Демина старый'!B17</f>
        <v>Сибирь</v>
      </c>
      <c r="D19" s="6" t="e">
        <f>'Формат Демина старый'!C17</f>
        <v>#REF!</v>
      </c>
      <c r="E19" s="7" t="e">
        <f>'Формат Демина старый'!D17</f>
        <v>#REF!</v>
      </c>
      <c r="F19" s="7" t="e">
        <f>'Формат Демина старый'!E17</f>
        <v>#REF!</v>
      </c>
      <c r="G19" s="6" t="e">
        <f>'Формат Демина старый'!F17</f>
        <v>#REF!</v>
      </c>
      <c r="H19" s="6" t="e">
        <f>'Формат Демина старый'!G17</f>
        <v>#REF!</v>
      </c>
      <c r="I19" s="6" t="e">
        <f t="shared" si="0"/>
        <v>#REF!</v>
      </c>
      <c r="J19" s="6" t="e">
        <f>IF('Формат Демина старый'!I17="","",'Формат Демина старый'!I17)</f>
        <v>#REF!</v>
      </c>
      <c r="K19" s="24" t="e">
        <f>IF('Формат Демина старый'!T17="","",'Формат Демина старый'!T17)</f>
        <v>#REF!</v>
      </c>
      <c r="L19" s="9" t="e">
        <f>IF('Формат Демина старый'!K17="","",'Формат Демина старый'!K17)</f>
        <v>#REF!</v>
      </c>
      <c r="M19" s="6" t="e">
        <f t="shared" si="1"/>
        <v>#REF!</v>
      </c>
      <c r="N19" s="6" t="e">
        <f t="shared" si="2"/>
        <v>#REF!</v>
      </c>
      <c r="O19" s="6" t="e">
        <f t="shared" si="3"/>
        <v>#REF!</v>
      </c>
      <c r="P19" s="6" t="e">
        <f t="shared" si="4"/>
        <v>#REF!</v>
      </c>
      <c r="Q19" s="24" t="e">
        <f t="shared" si="5"/>
        <v>#REF!</v>
      </c>
      <c r="R19" s="24" t="e">
        <f t="shared" si="6"/>
        <v>#REF!</v>
      </c>
      <c r="S19" s="6" t="e">
        <f>'Формат Демина старый'!P17</f>
        <v>#REF!</v>
      </c>
      <c r="T19" s="6" t="e">
        <f>'Формат Демина старый'!Q17</f>
        <v>#REF!</v>
      </c>
      <c r="U19" s="6" t="e">
        <f>IF('Формат Демина старый'!R17="","",'Формат Демина старый'!R17)</f>
        <v>#REF!</v>
      </c>
      <c r="V19" s="9" t="e">
        <f>IF('Формат Демина старый'!S17="","",'Формат Демина старый'!S17)</f>
        <v>#REF!</v>
      </c>
    </row>
    <row r="20" spans="1:22" outlineLevel="1" x14ac:dyDescent="0.3">
      <c r="A20" s="6"/>
      <c r="B20" s="6">
        <f t="shared" si="7"/>
        <v>14</v>
      </c>
      <c r="C20" s="6" t="str">
        <f>'Формат Демина старый'!B18</f>
        <v>Сибирь</v>
      </c>
      <c r="D20" s="6" t="e">
        <f>'Формат Демина старый'!C18</f>
        <v>#REF!</v>
      </c>
      <c r="E20" s="7" t="e">
        <f>'Формат Демина старый'!D18</f>
        <v>#REF!</v>
      </c>
      <c r="F20" s="7" t="e">
        <f>'Формат Демина старый'!E18</f>
        <v>#REF!</v>
      </c>
      <c r="G20" s="6" t="e">
        <f>'Формат Демина старый'!F18</f>
        <v>#REF!</v>
      </c>
      <c r="H20" s="6" t="e">
        <f>'Формат Демина старый'!G18</f>
        <v>#REF!</v>
      </c>
      <c r="I20" s="6" t="e">
        <f t="shared" si="0"/>
        <v>#REF!</v>
      </c>
      <c r="J20" s="6" t="e">
        <f>IF('Формат Демина старый'!I18="","",'Формат Демина старый'!I18)</f>
        <v>#REF!</v>
      </c>
      <c r="K20" s="24" t="e">
        <f>IF('Формат Демина старый'!T18="","",'Формат Демина старый'!T18)</f>
        <v>#REF!</v>
      </c>
      <c r="L20" s="9" t="e">
        <f>IF('Формат Демина старый'!K18="","",'Формат Демина старый'!K18)</f>
        <v>#REF!</v>
      </c>
      <c r="M20" s="6" t="e">
        <f t="shared" si="1"/>
        <v>#REF!</v>
      </c>
      <c r="N20" s="6" t="e">
        <f t="shared" si="2"/>
        <v>#REF!</v>
      </c>
      <c r="O20" s="6" t="e">
        <f t="shared" si="3"/>
        <v>#REF!</v>
      </c>
      <c r="P20" s="6" t="e">
        <f t="shared" si="4"/>
        <v>#REF!</v>
      </c>
      <c r="Q20" s="24" t="e">
        <f t="shared" si="5"/>
        <v>#REF!</v>
      </c>
      <c r="R20" s="24" t="e">
        <f t="shared" si="6"/>
        <v>#REF!</v>
      </c>
      <c r="S20" s="6" t="e">
        <f>'Формат Демина старый'!P18</f>
        <v>#REF!</v>
      </c>
      <c r="T20" s="6" t="e">
        <f>'Формат Демина старый'!Q18</f>
        <v>#REF!</v>
      </c>
      <c r="U20" s="6" t="e">
        <f>IF('Формат Демина старый'!R18="","",'Формат Демина старый'!R18)</f>
        <v>#REF!</v>
      </c>
      <c r="V20" s="9" t="e">
        <f>IF('Формат Демина старый'!S18="","",'Формат Демина старый'!S18)</f>
        <v>#REF!</v>
      </c>
    </row>
    <row r="21" spans="1:22" outlineLevel="1" x14ac:dyDescent="0.3">
      <c r="A21" s="6"/>
      <c r="B21" s="6">
        <f t="shared" si="7"/>
        <v>15</v>
      </c>
      <c r="C21" s="6" t="str">
        <f>'Формат Демина старый'!B19</f>
        <v>Сибирь</v>
      </c>
      <c r="D21" s="6" t="e">
        <f>'Формат Демина старый'!C19</f>
        <v>#REF!</v>
      </c>
      <c r="E21" s="7" t="e">
        <f>'Формат Демина старый'!D19</f>
        <v>#REF!</v>
      </c>
      <c r="F21" s="7" t="e">
        <f>'Формат Демина старый'!E19</f>
        <v>#REF!</v>
      </c>
      <c r="G21" s="6" t="e">
        <f>'Формат Демина старый'!F19</f>
        <v>#REF!</v>
      </c>
      <c r="H21" s="6" t="e">
        <f>'Формат Демина старый'!G19</f>
        <v>#REF!</v>
      </c>
      <c r="I21" s="6" t="e">
        <f t="shared" si="0"/>
        <v>#REF!</v>
      </c>
      <c r="J21" s="6" t="e">
        <f>IF('Формат Демина старый'!I19="","",'Формат Демина старый'!I19)</f>
        <v>#REF!</v>
      </c>
      <c r="K21" s="24" t="e">
        <f>IF('Формат Демина старый'!T19="","",'Формат Демина старый'!T19)</f>
        <v>#REF!</v>
      </c>
      <c r="L21" s="9" t="e">
        <f>IF('Формат Демина старый'!K19="","",'Формат Демина старый'!K19)</f>
        <v>#REF!</v>
      </c>
      <c r="M21" s="6" t="e">
        <f t="shared" si="1"/>
        <v>#REF!</v>
      </c>
      <c r="N21" s="6" t="e">
        <f t="shared" si="2"/>
        <v>#REF!</v>
      </c>
      <c r="O21" s="6" t="e">
        <f t="shared" si="3"/>
        <v>#REF!</v>
      </c>
      <c r="P21" s="6" t="e">
        <f t="shared" si="4"/>
        <v>#REF!</v>
      </c>
      <c r="Q21" s="24" t="e">
        <f t="shared" si="5"/>
        <v>#REF!</v>
      </c>
      <c r="R21" s="24" t="e">
        <f t="shared" si="6"/>
        <v>#REF!</v>
      </c>
      <c r="S21" s="6" t="e">
        <f>'Формат Демина старый'!P19</f>
        <v>#REF!</v>
      </c>
      <c r="T21" s="6" t="e">
        <f>'Формат Демина старый'!Q19</f>
        <v>#REF!</v>
      </c>
      <c r="U21" s="6" t="e">
        <f>IF('Формат Демина старый'!R19="","",'Формат Демина старый'!R19)</f>
        <v>#REF!</v>
      </c>
      <c r="V21" s="9" t="e">
        <f>IF('Формат Демина старый'!S19="","",'Формат Демина старый'!S19)</f>
        <v>#REF!</v>
      </c>
    </row>
    <row r="22" spans="1:22" outlineLevel="1" x14ac:dyDescent="0.3">
      <c r="A22" s="6"/>
      <c r="B22" s="6">
        <f t="shared" si="7"/>
        <v>16</v>
      </c>
      <c r="C22" s="6" t="str">
        <f>'Формат Демина старый'!B20</f>
        <v>Сибирь</v>
      </c>
      <c r="D22" s="6" t="e">
        <f>'Формат Демина старый'!C20</f>
        <v>#REF!</v>
      </c>
      <c r="E22" s="7" t="e">
        <f>'Формат Демина старый'!D20</f>
        <v>#REF!</v>
      </c>
      <c r="F22" s="7" t="e">
        <f>'Формат Демина старый'!E20</f>
        <v>#REF!</v>
      </c>
      <c r="G22" s="6" t="e">
        <f>'Формат Демина старый'!F20</f>
        <v>#REF!</v>
      </c>
      <c r="H22" s="6" t="e">
        <f>'Формат Демина старый'!G20</f>
        <v>#REF!</v>
      </c>
      <c r="I22" s="6" t="e">
        <f t="shared" si="0"/>
        <v>#REF!</v>
      </c>
      <c r="J22" s="6" t="e">
        <f>IF('Формат Демина старый'!I20="","",'Формат Демина старый'!I20)</f>
        <v>#REF!</v>
      </c>
      <c r="K22" s="24" t="e">
        <f>IF('Формат Демина старый'!T20="","",'Формат Демина старый'!T20)</f>
        <v>#REF!</v>
      </c>
      <c r="L22" s="9" t="e">
        <f>IF('Формат Демина старый'!K20="","",'Формат Демина старый'!K20)</f>
        <v>#REF!</v>
      </c>
      <c r="M22" s="6" t="e">
        <f t="shared" si="1"/>
        <v>#REF!</v>
      </c>
      <c r="N22" s="6" t="e">
        <f t="shared" si="2"/>
        <v>#REF!</v>
      </c>
      <c r="O22" s="6" t="e">
        <f t="shared" si="3"/>
        <v>#REF!</v>
      </c>
      <c r="P22" s="6" t="e">
        <f t="shared" si="4"/>
        <v>#REF!</v>
      </c>
      <c r="Q22" s="24" t="e">
        <f t="shared" si="5"/>
        <v>#REF!</v>
      </c>
      <c r="R22" s="24" t="e">
        <f t="shared" si="6"/>
        <v>#REF!</v>
      </c>
      <c r="S22" s="6" t="e">
        <f>'Формат Демина старый'!P20</f>
        <v>#REF!</v>
      </c>
      <c r="T22" s="6" t="e">
        <f>'Формат Демина старый'!Q20</f>
        <v>#REF!</v>
      </c>
      <c r="U22" s="6" t="e">
        <f>IF('Формат Демина старый'!R20="","",'Формат Демина старый'!R20)</f>
        <v>#REF!</v>
      </c>
      <c r="V22" s="9" t="e">
        <f>IF('Формат Демина старый'!S20="","",'Формат Демина старый'!S20)</f>
        <v>#REF!</v>
      </c>
    </row>
    <row r="23" spans="1:22" outlineLevel="1" x14ac:dyDescent="0.3">
      <c r="A23" s="6"/>
      <c r="B23" s="6">
        <f t="shared" si="7"/>
        <v>17</v>
      </c>
      <c r="C23" s="6" t="str">
        <f>'Формат Демина старый'!B21</f>
        <v>Сибирь</v>
      </c>
      <c r="D23" s="6" t="e">
        <f>'Формат Демина старый'!C21</f>
        <v>#REF!</v>
      </c>
      <c r="E23" s="7" t="e">
        <f>'Формат Демина старый'!D21</f>
        <v>#REF!</v>
      </c>
      <c r="F23" s="7" t="e">
        <f>'Формат Демина старый'!E21</f>
        <v>#REF!</v>
      </c>
      <c r="G23" s="6" t="e">
        <f>'Формат Демина старый'!F21</f>
        <v>#REF!</v>
      </c>
      <c r="H23" s="6" t="e">
        <f>'Формат Демина старый'!G21</f>
        <v>#REF!</v>
      </c>
      <c r="I23" s="6" t="e">
        <f t="shared" si="0"/>
        <v>#REF!</v>
      </c>
      <c r="J23" s="6" t="e">
        <f>IF('Формат Демина старый'!I21="","",'Формат Демина старый'!I21)</f>
        <v>#REF!</v>
      </c>
      <c r="K23" s="24" t="e">
        <f>IF('Формат Демина старый'!T21="","",'Формат Демина старый'!T21)</f>
        <v>#REF!</v>
      </c>
      <c r="L23" s="9" t="e">
        <f>IF('Формат Демина старый'!K21="","",'Формат Демина старый'!K21)</f>
        <v>#REF!</v>
      </c>
      <c r="M23" s="6" t="e">
        <f t="shared" si="1"/>
        <v>#REF!</v>
      </c>
      <c r="N23" s="6" t="e">
        <f t="shared" si="2"/>
        <v>#REF!</v>
      </c>
      <c r="O23" s="6" t="e">
        <f t="shared" si="3"/>
        <v>#REF!</v>
      </c>
      <c r="P23" s="6" t="e">
        <f t="shared" si="4"/>
        <v>#REF!</v>
      </c>
      <c r="Q23" s="24" t="e">
        <f t="shared" si="5"/>
        <v>#REF!</v>
      </c>
      <c r="R23" s="24" t="e">
        <f t="shared" si="6"/>
        <v>#REF!</v>
      </c>
      <c r="S23" s="6" t="e">
        <f>'Формат Демина старый'!P21</f>
        <v>#REF!</v>
      </c>
      <c r="T23" s="6" t="e">
        <f>'Формат Демина старый'!Q21</f>
        <v>#REF!</v>
      </c>
      <c r="U23" s="6" t="e">
        <f>IF('Формат Демина старый'!R21="","",'Формат Демина старый'!R21)</f>
        <v>#REF!</v>
      </c>
      <c r="V23" s="9" t="e">
        <f>IF('Формат Демина старый'!S21="","",'Формат Демина старый'!S21)</f>
        <v>#REF!</v>
      </c>
    </row>
    <row r="24" spans="1:22" outlineLevel="1" x14ac:dyDescent="0.3">
      <c r="A24" s="6"/>
      <c r="B24" s="6">
        <f t="shared" si="7"/>
        <v>18</v>
      </c>
      <c r="C24" s="6" t="str">
        <f>'Формат Демина старый'!B22</f>
        <v>Сибирь</v>
      </c>
      <c r="D24" s="6" t="e">
        <f>'Формат Демина старый'!C22</f>
        <v>#REF!</v>
      </c>
      <c r="E24" s="7" t="e">
        <f>'Формат Демина старый'!D22</f>
        <v>#REF!</v>
      </c>
      <c r="F24" s="7" t="e">
        <f>'Формат Демина старый'!E22</f>
        <v>#REF!</v>
      </c>
      <c r="G24" s="6" t="e">
        <f>'Формат Демина старый'!F22</f>
        <v>#REF!</v>
      </c>
      <c r="H24" s="6" t="e">
        <f>'Формат Демина старый'!G22</f>
        <v>#REF!</v>
      </c>
      <c r="I24" s="6" t="e">
        <f t="shared" si="0"/>
        <v>#REF!</v>
      </c>
      <c r="J24" s="6" t="e">
        <f>IF('Формат Демина старый'!I22="","",'Формат Демина старый'!I22)</f>
        <v>#REF!</v>
      </c>
      <c r="K24" s="24" t="e">
        <f>IF('Формат Демина старый'!T22="","",'Формат Демина старый'!T22)</f>
        <v>#REF!</v>
      </c>
      <c r="L24" s="9" t="e">
        <f>IF('Формат Демина старый'!K22="","",'Формат Демина старый'!K22)</f>
        <v>#REF!</v>
      </c>
      <c r="M24" s="6" t="e">
        <f t="shared" si="1"/>
        <v>#REF!</v>
      </c>
      <c r="N24" s="6" t="e">
        <f t="shared" si="2"/>
        <v>#REF!</v>
      </c>
      <c r="O24" s="6" t="e">
        <f t="shared" si="3"/>
        <v>#REF!</v>
      </c>
      <c r="P24" s="6" t="e">
        <f t="shared" si="4"/>
        <v>#REF!</v>
      </c>
      <c r="Q24" s="24" t="e">
        <f t="shared" si="5"/>
        <v>#REF!</v>
      </c>
      <c r="R24" s="24" t="e">
        <f t="shared" si="6"/>
        <v>#REF!</v>
      </c>
      <c r="S24" s="6" t="e">
        <f>'Формат Демина старый'!P22</f>
        <v>#REF!</v>
      </c>
      <c r="T24" s="6" t="e">
        <f>'Формат Демина старый'!Q22</f>
        <v>#REF!</v>
      </c>
      <c r="U24" s="6" t="e">
        <f>IF('Формат Демина старый'!R22="","",'Формат Демина старый'!R22)</f>
        <v>#REF!</v>
      </c>
      <c r="V24" s="9" t="e">
        <f>IF('Формат Демина старый'!S22="","",'Формат Демина старый'!S22)</f>
        <v>#REF!</v>
      </c>
    </row>
    <row r="25" spans="1:22" outlineLevel="1" x14ac:dyDescent="0.3">
      <c r="A25" s="6"/>
      <c r="B25" s="6">
        <f t="shared" si="7"/>
        <v>19</v>
      </c>
      <c r="C25" s="6" t="str">
        <f>'Формат Демина старый'!B23</f>
        <v>Сибирь</v>
      </c>
      <c r="D25" s="6" t="e">
        <f>'Формат Демина старый'!C23</f>
        <v>#REF!</v>
      </c>
      <c r="E25" s="7" t="e">
        <f>'Формат Демина старый'!D23</f>
        <v>#REF!</v>
      </c>
      <c r="F25" s="7" t="e">
        <f>'Формат Демина старый'!E23</f>
        <v>#REF!</v>
      </c>
      <c r="G25" s="6" t="e">
        <f>'Формат Демина старый'!F23</f>
        <v>#REF!</v>
      </c>
      <c r="H25" s="6" t="e">
        <f>'Формат Демина старый'!G23</f>
        <v>#REF!</v>
      </c>
      <c r="I25" s="6" t="e">
        <f t="shared" si="0"/>
        <v>#REF!</v>
      </c>
      <c r="J25" s="6" t="e">
        <f>IF('Формат Демина старый'!I23="","",'Формат Демина старый'!I23)</f>
        <v>#REF!</v>
      </c>
      <c r="K25" s="24" t="e">
        <f>IF('Формат Демина старый'!T23="","",'Формат Демина старый'!T23)</f>
        <v>#REF!</v>
      </c>
      <c r="L25" s="9" t="e">
        <f>IF('Формат Демина старый'!K23="","",'Формат Демина старый'!K23)</f>
        <v>#REF!</v>
      </c>
      <c r="M25" s="6" t="e">
        <f t="shared" si="1"/>
        <v>#REF!</v>
      </c>
      <c r="N25" s="6" t="e">
        <f t="shared" si="2"/>
        <v>#REF!</v>
      </c>
      <c r="O25" s="6" t="e">
        <f t="shared" si="3"/>
        <v>#REF!</v>
      </c>
      <c r="P25" s="6" t="e">
        <f t="shared" si="4"/>
        <v>#REF!</v>
      </c>
      <c r="Q25" s="24" t="e">
        <f t="shared" si="5"/>
        <v>#REF!</v>
      </c>
      <c r="R25" s="24" t="e">
        <f t="shared" si="6"/>
        <v>#REF!</v>
      </c>
      <c r="S25" s="6" t="e">
        <f>'Формат Демина старый'!P23</f>
        <v>#REF!</v>
      </c>
      <c r="T25" s="6" t="e">
        <f>'Формат Демина старый'!Q23</f>
        <v>#REF!</v>
      </c>
      <c r="U25" s="6" t="e">
        <f>IF('Формат Демина старый'!R23="","",'Формат Демина старый'!R23)</f>
        <v>#REF!</v>
      </c>
      <c r="V25" s="9" t="e">
        <f>IF('Формат Демина старый'!S23="","",'Формат Демина старый'!S23)</f>
        <v>#REF!</v>
      </c>
    </row>
    <row r="26" spans="1:22" outlineLevel="1" x14ac:dyDescent="0.3">
      <c r="A26" s="6"/>
      <c r="B26" s="6">
        <f t="shared" si="7"/>
        <v>20</v>
      </c>
      <c r="C26" s="6" t="str">
        <f>'Формат Демина старый'!B24</f>
        <v>Сибирь</v>
      </c>
      <c r="D26" s="6" t="e">
        <f>'Формат Демина старый'!C24</f>
        <v>#REF!</v>
      </c>
      <c r="E26" s="7" t="e">
        <f>'Формат Демина старый'!D24</f>
        <v>#REF!</v>
      </c>
      <c r="F26" s="7" t="e">
        <f>'Формат Демина старый'!E24</f>
        <v>#REF!</v>
      </c>
      <c r="G26" s="6" t="e">
        <f>'Формат Демина старый'!F24</f>
        <v>#REF!</v>
      </c>
      <c r="H26" s="6" t="e">
        <f>'Формат Демина старый'!G24</f>
        <v>#REF!</v>
      </c>
      <c r="I26" s="6" t="e">
        <f t="shared" si="0"/>
        <v>#REF!</v>
      </c>
      <c r="J26" s="6" t="e">
        <f>IF('Формат Демина старый'!I24="","",'Формат Демина старый'!I24)</f>
        <v>#REF!</v>
      </c>
      <c r="K26" s="24" t="e">
        <f>IF('Формат Демина старый'!T24="","",'Формат Демина старый'!T24)</f>
        <v>#REF!</v>
      </c>
      <c r="L26" s="9" t="e">
        <f>IF('Формат Демина старый'!K24="","",'Формат Демина старый'!K24)</f>
        <v>#REF!</v>
      </c>
      <c r="M26" s="6" t="e">
        <f t="shared" si="1"/>
        <v>#REF!</v>
      </c>
      <c r="N26" s="6" t="e">
        <f t="shared" si="2"/>
        <v>#REF!</v>
      </c>
      <c r="O26" s="6" t="e">
        <f t="shared" si="3"/>
        <v>#REF!</v>
      </c>
      <c r="P26" s="6" t="e">
        <f t="shared" si="4"/>
        <v>#REF!</v>
      </c>
      <c r="Q26" s="24" t="e">
        <f t="shared" si="5"/>
        <v>#REF!</v>
      </c>
      <c r="R26" s="24" t="e">
        <f t="shared" si="6"/>
        <v>#REF!</v>
      </c>
      <c r="S26" s="6" t="e">
        <f>'Формат Демина старый'!P24</f>
        <v>#REF!</v>
      </c>
      <c r="T26" s="6" t="e">
        <f>'Формат Демина старый'!Q24</f>
        <v>#REF!</v>
      </c>
      <c r="U26" s="6" t="e">
        <f>IF('Формат Демина старый'!R24="","",'Формат Демина старый'!R24)</f>
        <v>#REF!</v>
      </c>
      <c r="V26" s="9" t="e">
        <f>IF('Формат Демина старый'!S24="","",'Формат Демина старый'!S24)</f>
        <v>#REF!</v>
      </c>
    </row>
    <row r="27" spans="1:22" outlineLevel="1" x14ac:dyDescent="0.3">
      <c r="A27" s="6"/>
      <c r="B27" s="6">
        <f t="shared" si="7"/>
        <v>21</v>
      </c>
      <c r="C27" s="6" t="str">
        <f>'Формат Демина старый'!B25</f>
        <v>Сибирь</v>
      </c>
      <c r="D27" s="6" t="e">
        <f>'Формат Демина старый'!C25</f>
        <v>#REF!</v>
      </c>
      <c r="E27" s="7" t="e">
        <f>'Формат Демина старый'!D25</f>
        <v>#REF!</v>
      </c>
      <c r="F27" s="7" t="e">
        <f>'Формат Демина старый'!E25</f>
        <v>#REF!</v>
      </c>
      <c r="G27" s="6" t="e">
        <f>'Формат Демина старый'!F25</f>
        <v>#REF!</v>
      </c>
      <c r="H27" s="6" t="e">
        <f>'Формат Демина старый'!G25</f>
        <v>#REF!</v>
      </c>
      <c r="I27" s="6" t="e">
        <f t="shared" si="0"/>
        <v>#REF!</v>
      </c>
      <c r="J27" s="6" t="e">
        <f>IF('Формат Демина старый'!I25="","",'Формат Демина старый'!I25)</f>
        <v>#REF!</v>
      </c>
      <c r="K27" s="24" t="e">
        <f>IF('Формат Демина старый'!T25="","",'Формат Демина старый'!T25)</f>
        <v>#REF!</v>
      </c>
      <c r="L27" s="9" t="e">
        <f>IF('Формат Демина старый'!K25="","",'Формат Демина старый'!K25)</f>
        <v>#REF!</v>
      </c>
      <c r="M27" s="6" t="e">
        <f t="shared" si="1"/>
        <v>#REF!</v>
      </c>
      <c r="N27" s="6" t="e">
        <f t="shared" si="2"/>
        <v>#REF!</v>
      </c>
      <c r="O27" s="6" t="e">
        <f t="shared" si="3"/>
        <v>#REF!</v>
      </c>
      <c r="P27" s="6" t="e">
        <f t="shared" si="4"/>
        <v>#REF!</v>
      </c>
      <c r="Q27" s="24" t="e">
        <f t="shared" si="5"/>
        <v>#REF!</v>
      </c>
      <c r="R27" s="24" t="e">
        <f t="shared" si="6"/>
        <v>#REF!</v>
      </c>
      <c r="S27" s="6" t="e">
        <f>'Формат Демина старый'!P25</f>
        <v>#REF!</v>
      </c>
      <c r="T27" s="6" t="e">
        <f>'Формат Демина старый'!Q25</f>
        <v>#REF!</v>
      </c>
      <c r="U27" s="6" t="e">
        <f>IF('Формат Демина старый'!R25="","",'Формат Демина старый'!R25)</f>
        <v>#REF!</v>
      </c>
      <c r="V27" s="9" t="e">
        <f>IF('Формат Демина старый'!S25="","",'Формат Демина старый'!S25)</f>
        <v>#REF!</v>
      </c>
    </row>
    <row r="28" spans="1:22" outlineLevel="1" x14ac:dyDescent="0.3">
      <c r="A28" s="6"/>
      <c r="B28" s="6">
        <f t="shared" si="7"/>
        <v>22</v>
      </c>
      <c r="C28" s="6" t="str">
        <f>'Формат Демина старый'!B26</f>
        <v>Сибирь</v>
      </c>
      <c r="D28" s="6" t="e">
        <f>'Формат Демина старый'!C26</f>
        <v>#REF!</v>
      </c>
      <c r="E28" s="7" t="e">
        <f>'Формат Демина старый'!D26</f>
        <v>#REF!</v>
      </c>
      <c r="F28" s="7" t="e">
        <f>'Формат Демина старый'!E26</f>
        <v>#REF!</v>
      </c>
      <c r="G28" s="6" t="e">
        <f>'Формат Демина старый'!F26</f>
        <v>#REF!</v>
      </c>
      <c r="H28" s="6" t="e">
        <f>'Формат Демина старый'!G26</f>
        <v>#REF!</v>
      </c>
      <c r="I28" s="6" t="e">
        <f t="shared" si="0"/>
        <v>#REF!</v>
      </c>
      <c r="J28" s="6" t="e">
        <f>IF('Формат Демина старый'!I26="","",'Формат Демина старый'!I26)</f>
        <v>#REF!</v>
      </c>
      <c r="K28" s="24" t="e">
        <f>IF('Формат Демина старый'!T26="","",'Формат Демина старый'!T26)</f>
        <v>#REF!</v>
      </c>
      <c r="L28" s="9" t="e">
        <f>IF('Формат Демина старый'!K26="","",'Формат Демина старый'!K26)</f>
        <v>#REF!</v>
      </c>
      <c r="M28" s="6" t="e">
        <f t="shared" si="1"/>
        <v>#REF!</v>
      </c>
      <c r="N28" s="6" t="e">
        <f t="shared" si="2"/>
        <v>#REF!</v>
      </c>
      <c r="O28" s="6" t="e">
        <f t="shared" si="3"/>
        <v>#REF!</v>
      </c>
      <c r="P28" s="6" t="e">
        <f t="shared" si="4"/>
        <v>#REF!</v>
      </c>
      <c r="Q28" s="24" t="e">
        <f t="shared" si="5"/>
        <v>#REF!</v>
      </c>
      <c r="R28" s="24" t="e">
        <f t="shared" si="6"/>
        <v>#REF!</v>
      </c>
      <c r="S28" s="6" t="e">
        <f>'Формат Демина старый'!P26</f>
        <v>#REF!</v>
      </c>
      <c r="T28" s="6" t="e">
        <f>'Формат Демина старый'!Q26</f>
        <v>#REF!</v>
      </c>
      <c r="U28" s="6" t="e">
        <f>IF('Формат Демина старый'!R26="","",'Формат Демина старый'!R26)</f>
        <v>#REF!</v>
      </c>
      <c r="V28" s="9" t="e">
        <f>IF('Формат Демина старый'!S26="","",'Формат Демина старый'!S26)</f>
        <v>#REF!</v>
      </c>
    </row>
    <row r="29" spans="1:22" outlineLevel="1" x14ac:dyDescent="0.3">
      <c r="A29" s="6"/>
      <c r="B29" s="6">
        <f t="shared" si="7"/>
        <v>23</v>
      </c>
      <c r="C29" s="6" t="str">
        <f>'Формат Демина старый'!B27</f>
        <v>Сибирь</v>
      </c>
      <c r="D29" s="6" t="e">
        <f>'Формат Демина старый'!C27</f>
        <v>#REF!</v>
      </c>
      <c r="E29" s="7" t="e">
        <f>'Формат Демина старый'!D27</f>
        <v>#REF!</v>
      </c>
      <c r="F29" s="7" t="e">
        <f>'Формат Демина старый'!E27</f>
        <v>#REF!</v>
      </c>
      <c r="G29" s="6" t="e">
        <f>'Формат Демина старый'!F27</f>
        <v>#REF!</v>
      </c>
      <c r="H29" s="6" t="e">
        <f>'Формат Демина старый'!G27</f>
        <v>#REF!</v>
      </c>
      <c r="I29" s="6" t="e">
        <f t="shared" si="0"/>
        <v>#REF!</v>
      </c>
      <c r="J29" s="6" t="e">
        <f>IF('Формат Демина старый'!I27="","",'Формат Демина старый'!I27)</f>
        <v>#REF!</v>
      </c>
      <c r="K29" s="24" t="e">
        <f>IF('Формат Демина старый'!T27="","",'Формат Демина старый'!T27)</f>
        <v>#REF!</v>
      </c>
      <c r="L29" s="9" t="e">
        <f>IF('Формат Демина старый'!K27="","",'Формат Демина старый'!K27)</f>
        <v>#REF!</v>
      </c>
      <c r="M29" s="6" t="e">
        <f t="shared" si="1"/>
        <v>#REF!</v>
      </c>
      <c r="N29" s="6" t="e">
        <f t="shared" si="2"/>
        <v>#REF!</v>
      </c>
      <c r="O29" s="6" t="e">
        <f t="shared" si="3"/>
        <v>#REF!</v>
      </c>
      <c r="P29" s="6" t="e">
        <f t="shared" si="4"/>
        <v>#REF!</v>
      </c>
      <c r="Q29" s="24" t="e">
        <f t="shared" si="5"/>
        <v>#REF!</v>
      </c>
      <c r="R29" s="24" t="e">
        <f t="shared" si="6"/>
        <v>#REF!</v>
      </c>
      <c r="S29" s="6" t="e">
        <f>'Формат Демина старый'!P27</f>
        <v>#REF!</v>
      </c>
      <c r="T29" s="6" t="e">
        <f>'Формат Демина старый'!Q27</f>
        <v>#REF!</v>
      </c>
      <c r="U29" s="6" t="e">
        <f>IF('Формат Демина старый'!R27="","",'Формат Демина старый'!R27)</f>
        <v>#REF!</v>
      </c>
      <c r="V29" s="9" t="e">
        <f>IF('Формат Демина старый'!S27="","",'Формат Демина старый'!S27)</f>
        <v>#REF!</v>
      </c>
    </row>
    <row r="30" spans="1:22" outlineLevel="1" x14ac:dyDescent="0.3">
      <c r="A30" s="6"/>
      <c r="B30" s="6">
        <f t="shared" si="7"/>
        <v>24</v>
      </c>
      <c r="C30" s="6" t="str">
        <f>'Формат Демина старый'!B28</f>
        <v>Сибирь</v>
      </c>
      <c r="D30" s="6" t="e">
        <f>'Формат Демина старый'!C28</f>
        <v>#REF!</v>
      </c>
      <c r="E30" s="7" t="e">
        <f>'Формат Демина старый'!D28</f>
        <v>#REF!</v>
      </c>
      <c r="F30" s="7" t="e">
        <f>'Формат Демина старый'!E28</f>
        <v>#REF!</v>
      </c>
      <c r="G30" s="6" t="e">
        <f>'Формат Демина старый'!F28</f>
        <v>#REF!</v>
      </c>
      <c r="H30" s="6" t="e">
        <f>'Формат Демина старый'!G28</f>
        <v>#REF!</v>
      </c>
      <c r="I30" s="6" t="e">
        <f t="shared" si="0"/>
        <v>#REF!</v>
      </c>
      <c r="J30" s="6" t="e">
        <f>IF('Формат Демина старый'!I28="","",'Формат Демина старый'!I28)</f>
        <v>#REF!</v>
      </c>
      <c r="K30" s="24" t="e">
        <f>IF('Формат Демина старый'!T28="","",'Формат Демина старый'!T28)</f>
        <v>#REF!</v>
      </c>
      <c r="L30" s="9" t="e">
        <f>IF('Формат Демина старый'!K28="","",'Формат Демина старый'!K28)</f>
        <v>#REF!</v>
      </c>
      <c r="M30" s="6" t="e">
        <f t="shared" si="1"/>
        <v>#REF!</v>
      </c>
      <c r="N30" s="6" t="e">
        <f t="shared" si="2"/>
        <v>#REF!</v>
      </c>
      <c r="O30" s="6" t="e">
        <f t="shared" si="3"/>
        <v>#REF!</v>
      </c>
      <c r="P30" s="6" t="e">
        <f t="shared" si="4"/>
        <v>#REF!</v>
      </c>
      <c r="Q30" s="24" t="e">
        <f t="shared" si="5"/>
        <v>#REF!</v>
      </c>
      <c r="R30" s="24" t="e">
        <f t="shared" si="6"/>
        <v>#REF!</v>
      </c>
      <c r="S30" s="6" t="e">
        <f>'Формат Демина старый'!P28</f>
        <v>#REF!</v>
      </c>
      <c r="T30" s="6" t="e">
        <f>'Формат Демина старый'!Q28</f>
        <v>#REF!</v>
      </c>
      <c r="U30" s="6" t="e">
        <f>IF('Формат Демина старый'!R28="","",'Формат Демина старый'!R28)</f>
        <v>#REF!</v>
      </c>
      <c r="V30" s="9" t="e">
        <f>IF('Формат Демина старый'!S28="","",'Формат Демина старый'!S28)</f>
        <v>#REF!</v>
      </c>
    </row>
    <row r="31" spans="1:22" outlineLevel="1" x14ac:dyDescent="0.3">
      <c r="A31" s="6"/>
      <c r="B31" s="6">
        <f t="shared" si="7"/>
        <v>25</v>
      </c>
      <c r="C31" s="6" t="str">
        <f>'Формат Демина старый'!B29</f>
        <v>Сибирь</v>
      </c>
      <c r="D31" s="6" t="e">
        <f>'Формат Демина старый'!C29</f>
        <v>#REF!</v>
      </c>
      <c r="E31" s="7" t="e">
        <f>'Формат Демина старый'!D29</f>
        <v>#REF!</v>
      </c>
      <c r="F31" s="7" t="e">
        <f>'Формат Демина старый'!E29</f>
        <v>#REF!</v>
      </c>
      <c r="G31" s="6" t="e">
        <f>'Формат Демина старый'!F29</f>
        <v>#REF!</v>
      </c>
      <c r="H31" s="6" t="e">
        <f>'Формат Демина старый'!G29</f>
        <v>#REF!</v>
      </c>
      <c r="I31" s="6" t="e">
        <f t="shared" si="0"/>
        <v>#REF!</v>
      </c>
      <c r="J31" s="6" t="e">
        <f>IF('Формат Демина старый'!I29="","",'Формат Демина старый'!I29)</f>
        <v>#REF!</v>
      </c>
      <c r="K31" s="24" t="e">
        <f>IF('Формат Демина старый'!T29="","",'Формат Демина старый'!T29)</f>
        <v>#REF!</v>
      </c>
      <c r="L31" s="9" t="e">
        <f>IF('Формат Демина старый'!K29="","",'Формат Демина старый'!K29)</f>
        <v>#REF!</v>
      </c>
      <c r="M31" s="6" t="e">
        <f t="shared" si="1"/>
        <v>#REF!</v>
      </c>
      <c r="N31" s="6" t="e">
        <f t="shared" si="2"/>
        <v>#REF!</v>
      </c>
      <c r="O31" s="6" t="e">
        <f t="shared" si="3"/>
        <v>#REF!</v>
      </c>
      <c r="P31" s="6" t="e">
        <f t="shared" si="4"/>
        <v>#REF!</v>
      </c>
      <c r="Q31" s="24" t="e">
        <f t="shared" si="5"/>
        <v>#REF!</v>
      </c>
      <c r="R31" s="24" t="e">
        <f t="shared" si="6"/>
        <v>#REF!</v>
      </c>
      <c r="S31" s="6" t="e">
        <f>'Формат Демина старый'!P29</f>
        <v>#REF!</v>
      </c>
      <c r="T31" s="6" t="e">
        <f>'Формат Демина старый'!Q29</f>
        <v>#REF!</v>
      </c>
      <c r="U31" s="6" t="e">
        <f>IF('Формат Демина старый'!R29="","",'Формат Демина старый'!R29)</f>
        <v>#REF!</v>
      </c>
      <c r="V31" s="9" t="e">
        <f>IF('Формат Демина старый'!S29="","",'Формат Демина старый'!S29)</f>
        <v>#REF!</v>
      </c>
    </row>
    <row r="32" spans="1:22" outlineLevel="1" x14ac:dyDescent="0.3">
      <c r="A32" s="6"/>
      <c r="B32" s="6">
        <f t="shared" si="7"/>
        <v>26</v>
      </c>
      <c r="C32" s="6" t="str">
        <f>'Формат Демина старый'!B30</f>
        <v>Сибирь</v>
      </c>
      <c r="D32" s="6" t="e">
        <f>'Формат Демина старый'!C30</f>
        <v>#REF!</v>
      </c>
      <c r="E32" s="7" t="e">
        <f>'Формат Демина старый'!D30</f>
        <v>#REF!</v>
      </c>
      <c r="F32" s="7" t="e">
        <f>'Формат Демина старый'!E30</f>
        <v>#REF!</v>
      </c>
      <c r="G32" s="6" t="e">
        <f>'Формат Демина старый'!F30</f>
        <v>#REF!</v>
      </c>
      <c r="H32" s="6" t="e">
        <f>'Формат Демина старый'!G30</f>
        <v>#REF!</v>
      </c>
      <c r="I32" s="6" t="e">
        <f t="shared" si="0"/>
        <v>#REF!</v>
      </c>
      <c r="J32" s="6" t="e">
        <f>IF('Формат Демина старый'!I30="","",'Формат Демина старый'!I30)</f>
        <v>#REF!</v>
      </c>
      <c r="K32" s="24" t="e">
        <f>IF('Формат Демина старый'!T30="","",'Формат Демина старый'!T30)</f>
        <v>#REF!</v>
      </c>
      <c r="L32" s="9" t="e">
        <f>IF('Формат Демина старый'!K30="","",'Формат Демина старый'!K30)</f>
        <v>#REF!</v>
      </c>
      <c r="M32" s="6" t="e">
        <f t="shared" si="1"/>
        <v>#REF!</v>
      </c>
      <c r="N32" s="6" t="e">
        <f t="shared" si="2"/>
        <v>#REF!</v>
      </c>
      <c r="O32" s="6" t="e">
        <f t="shared" si="3"/>
        <v>#REF!</v>
      </c>
      <c r="P32" s="6" t="e">
        <f t="shared" si="4"/>
        <v>#REF!</v>
      </c>
      <c r="Q32" s="24" t="e">
        <f t="shared" si="5"/>
        <v>#REF!</v>
      </c>
      <c r="R32" s="24" t="e">
        <f t="shared" si="6"/>
        <v>#REF!</v>
      </c>
      <c r="S32" s="6" t="e">
        <f>'Формат Демина старый'!P30</f>
        <v>#REF!</v>
      </c>
      <c r="T32" s="6" t="e">
        <f>'Формат Демина старый'!Q30</f>
        <v>#REF!</v>
      </c>
      <c r="U32" s="6" t="e">
        <f>IF('Формат Демина старый'!R30="","",'Формат Демина старый'!R30)</f>
        <v>#REF!</v>
      </c>
      <c r="V32" s="9" t="e">
        <f>IF('Формат Демина старый'!S30="","",'Формат Демина старый'!S30)</f>
        <v>#REF!</v>
      </c>
    </row>
    <row r="33" spans="1:22" outlineLevel="1" x14ac:dyDescent="0.3">
      <c r="A33" s="6"/>
      <c r="B33" s="6">
        <f t="shared" si="7"/>
        <v>27</v>
      </c>
      <c r="C33" s="6" t="str">
        <f>'Формат Демина старый'!B31</f>
        <v>Сибирь</v>
      </c>
      <c r="D33" s="6" t="e">
        <f>'Формат Демина старый'!C31</f>
        <v>#REF!</v>
      </c>
      <c r="E33" s="7" t="e">
        <f>'Формат Демина старый'!D31</f>
        <v>#REF!</v>
      </c>
      <c r="F33" s="7" t="e">
        <f>'Формат Демина старый'!E31</f>
        <v>#REF!</v>
      </c>
      <c r="G33" s="6" t="e">
        <f>'Формат Демина старый'!F31</f>
        <v>#REF!</v>
      </c>
      <c r="H33" s="6" t="e">
        <f>'Формат Демина старый'!G31</f>
        <v>#REF!</v>
      </c>
      <c r="I33" s="6" t="e">
        <f t="shared" si="0"/>
        <v>#REF!</v>
      </c>
      <c r="J33" s="6" t="e">
        <f>IF('Формат Демина старый'!I31="","",'Формат Демина старый'!I31)</f>
        <v>#REF!</v>
      </c>
      <c r="K33" s="24" t="e">
        <f>IF('Формат Демина старый'!T31="","",'Формат Демина старый'!T31)</f>
        <v>#REF!</v>
      </c>
      <c r="L33" s="9" t="e">
        <f>IF('Формат Демина старый'!K31="","",'Формат Демина старый'!K31)</f>
        <v>#REF!</v>
      </c>
      <c r="M33" s="6" t="e">
        <f t="shared" si="1"/>
        <v>#REF!</v>
      </c>
      <c r="N33" s="6" t="e">
        <f t="shared" si="2"/>
        <v>#REF!</v>
      </c>
      <c r="O33" s="6" t="e">
        <f t="shared" si="3"/>
        <v>#REF!</v>
      </c>
      <c r="P33" s="6" t="e">
        <f t="shared" si="4"/>
        <v>#REF!</v>
      </c>
      <c r="Q33" s="24" t="e">
        <f t="shared" si="5"/>
        <v>#REF!</v>
      </c>
      <c r="R33" s="24" t="e">
        <f t="shared" si="6"/>
        <v>#REF!</v>
      </c>
      <c r="S33" s="6" t="e">
        <f>'Формат Демина старый'!P31</f>
        <v>#REF!</v>
      </c>
      <c r="T33" s="6" t="e">
        <f>'Формат Демина старый'!Q31</f>
        <v>#REF!</v>
      </c>
      <c r="U33" s="6" t="e">
        <f>IF('Формат Демина старый'!R31="","",'Формат Демина старый'!R31)</f>
        <v>#REF!</v>
      </c>
      <c r="V33" s="9" t="e">
        <f>IF('Формат Демина старый'!S31="","",'Формат Демина старый'!S31)</f>
        <v>#REF!</v>
      </c>
    </row>
    <row r="34" spans="1:22" outlineLevel="1" x14ac:dyDescent="0.3">
      <c r="A34" s="6"/>
      <c r="B34" s="6">
        <f t="shared" si="7"/>
        <v>28</v>
      </c>
      <c r="C34" s="6" t="str">
        <f>'Формат Демина старый'!B32</f>
        <v>Сибирь</v>
      </c>
      <c r="D34" s="6" t="e">
        <f>'Формат Демина старый'!C32</f>
        <v>#REF!</v>
      </c>
      <c r="E34" s="7" t="e">
        <f>'Формат Демина старый'!D32</f>
        <v>#REF!</v>
      </c>
      <c r="F34" s="7" t="e">
        <f>'Формат Демина старый'!E32</f>
        <v>#REF!</v>
      </c>
      <c r="G34" s="6" t="e">
        <f>'Формат Демина старый'!F32</f>
        <v>#REF!</v>
      </c>
      <c r="H34" s="6" t="e">
        <f>'Формат Демина старый'!G32</f>
        <v>#REF!</v>
      </c>
      <c r="I34" s="6" t="e">
        <f t="shared" si="0"/>
        <v>#REF!</v>
      </c>
      <c r="J34" s="6" t="e">
        <f>IF('Формат Демина старый'!I32="","",'Формат Демина старый'!I32)</f>
        <v>#REF!</v>
      </c>
      <c r="K34" s="24" t="e">
        <f>IF('Формат Демина старый'!T32="","",'Формат Демина старый'!T32)</f>
        <v>#REF!</v>
      </c>
      <c r="L34" s="9" t="e">
        <f>IF('Формат Демина старый'!K32="","",'Формат Демина старый'!K32)</f>
        <v>#REF!</v>
      </c>
      <c r="M34" s="6" t="e">
        <f t="shared" si="1"/>
        <v>#REF!</v>
      </c>
      <c r="N34" s="6" t="e">
        <f t="shared" si="2"/>
        <v>#REF!</v>
      </c>
      <c r="O34" s="6" t="e">
        <f t="shared" si="3"/>
        <v>#REF!</v>
      </c>
      <c r="P34" s="6" t="e">
        <f t="shared" si="4"/>
        <v>#REF!</v>
      </c>
      <c r="Q34" s="24" t="e">
        <f t="shared" si="5"/>
        <v>#REF!</v>
      </c>
      <c r="R34" s="24" t="e">
        <f t="shared" si="6"/>
        <v>#REF!</v>
      </c>
      <c r="S34" s="6" t="e">
        <f>'Формат Демина старый'!P32</f>
        <v>#REF!</v>
      </c>
      <c r="T34" s="6" t="e">
        <f>'Формат Демина старый'!Q32</f>
        <v>#REF!</v>
      </c>
      <c r="U34" s="6" t="e">
        <f>IF('Формат Демина старый'!R32="","",'Формат Демина старый'!R32)</f>
        <v>#REF!</v>
      </c>
      <c r="V34" s="9" t="e">
        <f>IF('Формат Демина старый'!S32="","",'Формат Демина старый'!S32)</f>
        <v>#REF!</v>
      </c>
    </row>
    <row r="35" spans="1:22" outlineLevel="1" x14ac:dyDescent="0.3">
      <c r="A35" s="6"/>
      <c r="B35" s="6">
        <f t="shared" si="7"/>
        <v>29</v>
      </c>
      <c r="C35" s="6" t="str">
        <f>'Формат Демина старый'!B33</f>
        <v>Сибирь</v>
      </c>
      <c r="D35" s="6" t="e">
        <f>'Формат Демина старый'!C33</f>
        <v>#REF!</v>
      </c>
      <c r="E35" s="7" t="e">
        <f>'Формат Демина старый'!D33</f>
        <v>#REF!</v>
      </c>
      <c r="F35" s="7" t="e">
        <f>'Формат Демина старый'!E33</f>
        <v>#REF!</v>
      </c>
      <c r="G35" s="6" t="e">
        <f>'Формат Демина старый'!F33</f>
        <v>#REF!</v>
      </c>
      <c r="H35" s="6" t="e">
        <f>'Формат Демина старый'!G33</f>
        <v>#REF!</v>
      </c>
      <c r="I35" s="6" t="e">
        <f t="shared" si="0"/>
        <v>#REF!</v>
      </c>
      <c r="J35" s="6" t="e">
        <f>IF('Формат Демина старый'!I33="","",'Формат Демина старый'!I33)</f>
        <v>#REF!</v>
      </c>
      <c r="K35" s="24" t="e">
        <f>IF('Формат Демина старый'!T33="","",'Формат Демина старый'!T33)</f>
        <v>#REF!</v>
      </c>
      <c r="L35" s="9" t="e">
        <f>IF('Формат Демина старый'!K33="","",'Формат Демина старый'!K33)</f>
        <v>#REF!</v>
      </c>
      <c r="M35" s="6" t="e">
        <f t="shared" si="1"/>
        <v>#REF!</v>
      </c>
      <c r="N35" s="6" t="e">
        <f t="shared" si="2"/>
        <v>#REF!</v>
      </c>
      <c r="O35" s="6" t="e">
        <f t="shared" si="3"/>
        <v>#REF!</v>
      </c>
      <c r="P35" s="6" t="e">
        <f t="shared" si="4"/>
        <v>#REF!</v>
      </c>
      <c r="Q35" s="24" t="e">
        <f t="shared" si="5"/>
        <v>#REF!</v>
      </c>
      <c r="R35" s="24" t="e">
        <f t="shared" si="6"/>
        <v>#REF!</v>
      </c>
      <c r="S35" s="6" t="e">
        <f>'Формат Демина старый'!P33</f>
        <v>#REF!</v>
      </c>
      <c r="T35" s="6" t="e">
        <f>'Формат Демина старый'!Q33</f>
        <v>#REF!</v>
      </c>
      <c r="U35" s="6" t="e">
        <f>IF('Формат Демина старый'!R33="","",'Формат Демина старый'!R33)</f>
        <v>#REF!</v>
      </c>
      <c r="V35" s="9" t="e">
        <f>IF('Формат Демина старый'!S33="","",'Формат Демина старый'!S33)</f>
        <v>#REF!</v>
      </c>
    </row>
    <row r="36" spans="1:22" outlineLevel="1" x14ac:dyDescent="0.3">
      <c r="A36" s="6"/>
      <c r="B36" s="6">
        <f t="shared" si="7"/>
        <v>30</v>
      </c>
      <c r="C36" s="6" t="str">
        <f>'Формат Демина старый'!B34</f>
        <v>Сибирь</v>
      </c>
      <c r="D36" s="6" t="e">
        <f>'Формат Демина старый'!C34</f>
        <v>#REF!</v>
      </c>
      <c r="E36" s="7" t="e">
        <f>'Формат Демина старый'!D34</f>
        <v>#REF!</v>
      </c>
      <c r="F36" s="7" t="e">
        <f>'Формат Демина старый'!E34</f>
        <v>#REF!</v>
      </c>
      <c r="G36" s="6" t="e">
        <f>'Формат Демина старый'!F34</f>
        <v>#REF!</v>
      </c>
      <c r="H36" s="6" t="e">
        <f>'Формат Демина старый'!G34</f>
        <v>#REF!</v>
      </c>
      <c r="I36" s="6" t="e">
        <f t="shared" si="0"/>
        <v>#REF!</v>
      </c>
      <c r="J36" s="6" t="e">
        <f>IF('Формат Демина старый'!I34="","",'Формат Демина старый'!I34)</f>
        <v>#REF!</v>
      </c>
      <c r="K36" s="24" t="e">
        <f>IF('Формат Демина старый'!T34="","",'Формат Демина старый'!T34)</f>
        <v>#REF!</v>
      </c>
      <c r="L36" s="9" t="e">
        <f>IF('Формат Демина старый'!K34="","",'Формат Демина старый'!K34)</f>
        <v>#REF!</v>
      </c>
      <c r="M36" s="6" t="e">
        <f t="shared" si="1"/>
        <v>#REF!</v>
      </c>
      <c r="N36" s="6" t="e">
        <f t="shared" si="2"/>
        <v>#REF!</v>
      </c>
      <c r="O36" s="6" t="e">
        <f t="shared" si="3"/>
        <v>#REF!</v>
      </c>
      <c r="P36" s="6" t="e">
        <f t="shared" si="4"/>
        <v>#REF!</v>
      </c>
      <c r="Q36" s="24" t="e">
        <f t="shared" si="5"/>
        <v>#REF!</v>
      </c>
      <c r="R36" s="24" t="e">
        <f t="shared" si="6"/>
        <v>#REF!</v>
      </c>
      <c r="S36" s="6" t="e">
        <f>'Формат Демина старый'!P34</f>
        <v>#REF!</v>
      </c>
      <c r="T36" s="6" t="e">
        <f>'Формат Демина старый'!Q34</f>
        <v>#REF!</v>
      </c>
      <c r="U36" s="6" t="e">
        <f>IF('Формат Демина старый'!R34="","",'Формат Демина старый'!R34)</f>
        <v>#REF!</v>
      </c>
      <c r="V36" s="9" t="e">
        <f>IF('Формат Демина старый'!S34="","",'Формат Демина старый'!S34)</f>
        <v>#REF!</v>
      </c>
    </row>
    <row r="37" spans="1:22" outlineLevel="1" x14ac:dyDescent="0.3">
      <c r="A37" s="6"/>
      <c r="B37" s="6">
        <f t="shared" si="7"/>
        <v>31</v>
      </c>
      <c r="C37" s="6" t="str">
        <f>'Формат Демина старый'!B35</f>
        <v>Сибирь</v>
      </c>
      <c r="D37" s="6" t="e">
        <f>'Формат Демина старый'!C35</f>
        <v>#REF!</v>
      </c>
      <c r="E37" s="7" t="e">
        <f>'Формат Демина старый'!D35</f>
        <v>#REF!</v>
      </c>
      <c r="F37" s="7" t="e">
        <f>'Формат Демина старый'!E35</f>
        <v>#REF!</v>
      </c>
      <c r="G37" s="6" t="e">
        <f>'Формат Демина старый'!F35</f>
        <v>#REF!</v>
      </c>
      <c r="H37" s="6" t="e">
        <f>'Формат Демина старый'!G35</f>
        <v>#REF!</v>
      </c>
      <c r="I37" s="6" t="e">
        <f t="shared" si="0"/>
        <v>#REF!</v>
      </c>
      <c r="J37" s="6" t="e">
        <f>IF('Формат Демина старый'!I35="","",'Формат Демина старый'!I35)</f>
        <v>#REF!</v>
      </c>
      <c r="K37" s="24" t="e">
        <f>IF('Формат Демина старый'!T35="","",'Формат Демина старый'!T35)</f>
        <v>#REF!</v>
      </c>
      <c r="L37" s="9" t="e">
        <f>IF('Формат Демина старый'!K35="","",'Формат Демина старый'!K35)</f>
        <v>#REF!</v>
      </c>
      <c r="M37" s="6" t="e">
        <f t="shared" si="1"/>
        <v>#REF!</v>
      </c>
      <c r="N37" s="6" t="e">
        <f t="shared" si="2"/>
        <v>#REF!</v>
      </c>
      <c r="O37" s="6" t="e">
        <f t="shared" si="3"/>
        <v>#REF!</v>
      </c>
      <c r="P37" s="6" t="e">
        <f t="shared" si="4"/>
        <v>#REF!</v>
      </c>
      <c r="Q37" s="24" t="e">
        <f t="shared" si="5"/>
        <v>#REF!</v>
      </c>
      <c r="R37" s="24" t="e">
        <f t="shared" si="6"/>
        <v>#REF!</v>
      </c>
      <c r="S37" s="6" t="e">
        <f>'Формат Демина старый'!P35</f>
        <v>#REF!</v>
      </c>
      <c r="T37" s="6" t="e">
        <f>'Формат Демина старый'!Q35</f>
        <v>#REF!</v>
      </c>
      <c r="U37" s="6" t="e">
        <f>IF('Формат Демина старый'!R35="","",'Формат Демина старый'!R35)</f>
        <v>#REF!</v>
      </c>
      <c r="V37" s="9" t="e">
        <f>IF('Формат Демина старый'!S35="","",'Формат Демина старый'!S35)</f>
        <v>#REF!</v>
      </c>
    </row>
    <row r="38" spans="1:22" outlineLevel="1" x14ac:dyDescent="0.3">
      <c r="A38" s="6"/>
      <c r="B38" s="6">
        <f t="shared" si="7"/>
        <v>32</v>
      </c>
      <c r="C38" s="6" t="str">
        <f>'Формат Демина старый'!B36</f>
        <v>Сибирь</v>
      </c>
      <c r="D38" s="6" t="e">
        <f>'Формат Демина старый'!C36</f>
        <v>#REF!</v>
      </c>
      <c r="E38" s="7" t="e">
        <f>'Формат Демина старый'!D36</f>
        <v>#REF!</v>
      </c>
      <c r="F38" s="7" t="e">
        <f>'Формат Демина старый'!E36</f>
        <v>#REF!</v>
      </c>
      <c r="G38" s="6" t="e">
        <f>'Формат Демина старый'!F36</f>
        <v>#REF!</v>
      </c>
      <c r="H38" s="6" t="e">
        <f>'Формат Демина старый'!G36</f>
        <v>#REF!</v>
      </c>
      <c r="I38" s="6" t="e">
        <f t="shared" si="0"/>
        <v>#REF!</v>
      </c>
      <c r="J38" s="6" t="e">
        <f>IF('Формат Демина старый'!I36="","",'Формат Демина старый'!I36)</f>
        <v>#REF!</v>
      </c>
      <c r="K38" s="24" t="e">
        <f>IF('Формат Демина старый'!T36="","",'Формат Демина старый'!T36)</f>
        <v>#REF!</v>
      </c>
      <c r="L38" s="9" t="e">
        <f>IF('Формат Демина старый'!K36="","",'Формат Демина старый'!K36)</f>
        <v>#REF!</v>
      </c>
      <c r="M38" s="6" t="e">
        <f t="shared" si="1"/>
        <v>#REF!</v>
      </c>
      <c r="N38" s="6" t="e">
        <f t="shared" si="2"/>
        <v>#REF!</v>
      </c>
      <c r="O38" s="6" t="e">
        <f t="shared" si="3"/>
        <v>#REF!</v>
      </c>
      <c r="P38" s="6" t="e">
        <f t="shared" si="4"/>
        <v>#REF!</v>
      </c>
      <c r="Q38" s="24" t="e">
        <f t="shared" si="5"/>
        <v>#REF!</v>
      </c>
      <c r="R38" s="24" t="e">
        <f t="shared" si="6"/>
        <v>#REF!</v>
      </c>
      <c r="S38" s="6" t="e">
        <f>'Формат Демина старый'!P36</f>
        <v>#REF!</v>
      </c>
      <c r="T38" s="6" t="e">
        <f>'Формат Демина старый'!Q36</f>
        <v>#REF!</v>
      </c>
      <c r="U38" s="6" t="e">
        <f>IF('Формат Демина старый'!R36="","",'Формат Демина старый'!R36)</f>
        <v>#REF!</v>
      </c>
      <c r="V38" s="9" t="e">
        <f>IF('Формат Демина старый'!S36="","",'Формат Демина старый'!S36)</f>
        <v>#REF!</v>
      </c>
    </row>
    <row r="39" spans="1:22" outlineLevel="1" x14ac:dyDescent="0.3">
      <c r="A39" s="6"/>
      <c r="B39" s="6">
        <f t="shared" si="7"/>
        <v>33</v>
      </c>
      <c r="C39" s="6" t="str">
        <f>'Формат Демина старый'!B37</f>
        <v>Сибирь</v>
      </c>
      <c r="D39" s="6" t="e">
        <f>'Формат Демина старый'!C37</f>
        <v>#REF!</v>
      </c>
      <c r="E39" s="7" t="e">
        <f>'Формат Демина старый'!D37</f>
        <v>#REF!</v>
      </c>
      <c r="F39" s="7" t="e">
        <f>'Формат Демина старый'!E37</f>
        <v>#REF!</v>
      </c>
      <c r="G39" s="6" t="e">
        <f>'Формат Демина старый'!F37</f>
        <v>#REF!</v>
      </c>
      <c r="H39" s="6" t="e">
        <f>'Формат Демина старый'!G37</f>
        <v>#REF!</v>
      </c>
      <c r="I39" s="6" t="e">
        <f t="shared" si="0"/>
        <v>#REF!</v>
      </c>
      <c r="J39" s="6" t="e">
        <f>IF('Формат Демина старый'!I37="","",'Формат Демина старый'!I37)</f>
        <v>#REF!</v>
      </c>
      <c r="K39" s="24" t="e">
        <f>IF('Формат Демина старый'!T37="","",'Формат Демина старый'!T37)</f>
        <v>#REF!</v>
      </c>
      <c r="L39" s="9" t="e">
        <f>IF('Формат Демина старый'!K37="","",'Формат Демина старый'!K37)</f>
        <v>#REF!</v>
      </c>
      <c r="M39" s="6" t="e">
        <f t="shared" si="1"/>
        <v>#REF!</v>
      </c>
      <c r="N39" s="6" t="e">
        <f t="shared" si="2"/>
        <v>#REF!</v>
      </c>
      <c r="O39" s="6" t="e">
        <f t="shared" si="3"/>
        <v>#REF!</v>
      </c>
      <c r="P39" s="6" t="e">
        <f t="shared" si="4"/>
        <v>#REF!</v>
      </c>
      <c r="Q39" s="24" t="e">
        <f t="shared" si="5"/>
        <v>#REF!</v>
      </c>
      <c r="R39" s="24" t="e">
        <f t="shared" si="6"/>
        <v>#REF!</v>
      </c>
      <c r="S39" s="6" t="e">
        <f>'Формат Демина старый'!P37</f>
        <v>#REF!</v>
      </c>
      <c r="T39" s="6" t="e">
        <f>'Формат Демина старый'!Q37</f>
        <v>#REF!</v>
      </c>
      <c r="U39" s="6" t="e">
        <f>IF('Формат Демина старый'!R37="","",'Формат Демина старый'!R37)</f>
        <v>#REF!</v>
      </c>
      <c r="V39" s="9" t="e">
        <f>IF('Формат Демина старый'!S37="","",'Формат Демина старый'!S37)</f>
        <v>#REF!</v>
      </c>
    </row>
    <row r="40" spans="1:22" outlineLevel="1" x14ac:dyDescent="0.3">
      <c r="A40" s="6"/>
      <c r="B40" s="6">
        <f t="shared" si="7"/>
        <v>34</v>
      </c>
      <c r="C40" s="6" t="str">
        <f>'Формат Демина старый'!B38</f>
        <v>Сибирь</v>
      </c>
      <c r="D40" s="6" t="e">
        <f>'Формат Демина старый'!C38</f>
        <v>#REF!</v>
      </c>
      <c r="E40" s="7" t="e">
        <f>'Формат Демина старый'!D38</f>
        <v>#REF!</v>
      </c>
      <c r="F40" s="7" t="e">
        <f>'Формат Демина старый'!E38</f>
        <v>#REF!</v>
      </c>
      <c r="G40" s="6" t="e">
        <f>'Формат Демина старый'!F38</f>
        <v>#REF!</v>
      </c>
      <c r="H40" s="6" t="e">
        <f>'Формат Демина старый'!G38</f>
        <v>#REF!</v>
      </c>
      <c r="I40" s="6" t="e">
        <f t="shared" si="0"/>
        <v>#REF!</v>
      </c>
      <c r="J40" s="6" t="e">
        <f>IF('Формат Демина старый'!I38="","",'Формат Демина старый'!I38)</f>
        <v>#REF!</v>
      </c>
      <c r="K40" s="24" t="e">
        <f>IF('Формат Демина старый'!T38="","",'Формат Демина старый'!T38)</f>
        <v>#REF!</v>
      </c>
      <c r="L40" s="9" t="e">
        <f>IF('Формат Демина старый'!K38="","",'Формат Демина старый'!K38)</f>
        <v>#REF!</v>
      </c>
      <c r="M40" s="6" t="e">
        <f t="shared" si="1"/>
        <v>#REF!</v>
      </c>
      <c r="N40" s="6" t="e">
        <f t="shared" si="2"/>
        <v>#REF!</v>
      </c>
      <c r="O40" s="6" t="e">
        <f t="shared" si="3"/>
        <v>#REF!</v>
      </c>
      <c r="P40" s="6" t="e">
        <f t="shared" si="4"/>
        <v>#REF!</v>
      </c>
      <c r="Q40" s="24" t="e">
        <f t="shared" si="5"/>
        <v>#REF!</v>
      </c>
      <c r="R40" s="24" t="e">
        <f t="shared" si="6"/>
        <v>#REF!</v>
      </c>
      <c r="S40" s="6" t="e">
        <f>'Формат Демина старый'!P38</f>
        <v>#REF!</v>
      </c>
      <c r="T40" s="6" t="e">
        <f>'Формат Демина старый'!Q38</f>
        <v>#REF!</v>
      </c>
      <c r="U40" s="6" t="e">
        <f>IF('Формат Демина старый'!R38="","",'Формат Демина старый'!R38)</f>
        <v>#REF!</v>
      </c>
      <c r="V40" s="9" t="e">
        <f>IF('Формат Демина старый'!S38="","",'Формат Демина старый'!S38)</f>
        <v>#REF!</v>
      </c>
    </row>
    <row r="41" spans="1:22" outlineLevel="1" x14ac:dyDescent="0.3">
      <c r="A41" s="6"/>
      <c r="B41" s="6">
        <f t="shared" si="7"/>
        <v>35</v>
      </c>
      <c r="C41" s="6" t="str">
        <f>'Формат Демина старый'!B39</f>
        <v>Сибирь</v>
      </c>
      <c r="D41" s="6" t="e">
        <f>'Формат Демина старый'!C39</f>
        <v>#REF!</v>
      </c>
      <c r="E41" s="7" t="e">
        <f>'Формат Демина старый'!D39</f>
        <v>#REF!</v>
      </c>
      <c r="F41" s="7" t="e">
        <f>'Формат Демина старый'!E39</f>
        <v>#REF!</v>
      </c>
      <c r="G41" s="6" t="e">
        <f>'Формат Демина старый'!F39</f>
        <v>#REF!</v>
      </c>
      <c r="H41" s="6" t="e">
        <f>'Формат Демина старый'!G39</f>
        <v>#REF!</v>
      </c>
      <c r="I41" s="6" t="e">
        <f t="shared" si="0"/>
        <v>#REF!</v>
      </c>
      <c r="J41" s="6" t="e">
        <f>IF('Формат Демина старый'!I39="","",'Формат Демина старый'!I39)</f>
        <v>#REF!</v>
      </c>
      <c r="K41" s="24" t="e">
        <f>IF('Формат Демина старый'!T39="","",'Формат Демина старый'!T39)</f>
        <v>#REF!</v>
      </c>
      <c r="L41" s="9" t="e">
        <f>IF('Формат Демина старый'!K39="","",'Формат Демина старый'!K39)</f>
        <v>#REF!</v>
      </c>
      <c r="M41" s="6" t="e">
        <f t="shared" si="1"/>
        <v>#REF!</v>
      </c>
      <c r="N41" s="6" t="e">
        <f t="shared" si="2"/>
        <v>#REF!</v>
      </c>
      <c r="O41" s="6" t="e">
        <f t="shared" si="3"/>
        <v>#REF!</v>
      </c>
      <c r="P41" s="6" t="e">
        <f t="shared" si="4"/>
        <v>#REF!</v>
      </c>
      <c r="Q41" s="24" t="e">
        <f t="shared" si="5"/>
        <v>#REF!</v>
      </c>
      <c r="R41" s="24" t="e">
        <f t="shared" si="6"/>
        <v>#REF!</v>
      </c>
      <c r="S41" s="6" t="e">
        <f>'Формат Демина старый'!P39</f>
        <v>#REF!</v>
      </c>
      <c r="T41" s="6" t="e">
        <f>'Формат Демина старый'!Q39</f>
        <v>#REF!</v>
      </c>
      <c r="U41" s="6" t="e">
        <f>IF('Формат Демина старый'!R39="","",'Формат Демина старый'!R39)</f>
        <v>#REF!</v>
      </c>
      <c r="V41" s="9" t="e">
        <f>IF('Формат Демина старый'!S39="","",'Формат Демина старый'!S39)</f>
        <v>#REF!</v>
      </c>
    </row>
    <row r="42" spans="1:22" outlineLevel="1" x14ac:dyDescent="0.3">
      <c r="A42" s="6"/>
      <c r="B42" s="6">
        <f t="shared" si="7"/>
        <v>36</v>
      </c>
      <c r="C42" s="6" t="str">
        <f>'Формат Демина старый'!B40</f>
        <v>Сибирь</v>
      </c>
      <c r="D42" s="6" t="e">
        <f>'Формат Демина старый'!C40</f>
        <v>#REF!</v>
      </c>
      <c r="E42" s="7" t="e">
        <f>'Формат Демина старый'!D40</f>
        <v>#REF!</v>
      </c>
      <c r="F42" s="7" t="e">
        <f>'Формат Демина старый'!E40</f>
        <v>#REF!</v>
      </c>
      <c r="G42" s="6" t="e">
        <f>'Формат Демина старый'!F40</f>
        <v>#REF!</v>
      </c>
      <c r="H42" s="6" t="e">
        <f>'Формат Демина старый'!G40</f>
        <v>#REF!</v>
      </c>
      <c r="I42" s="6" t="e">
        <f t="shared" si="0"/>
        <v>#REF!</v>
      </c>
      <c r="J42" s="6" t="e">
        <f>IF('Формат Демина старый'!I40="","",'Формат Демина старый'!I40)</f>
        <v>#REF!</v>
      </c>
      <c r="K42" s="24" t="e">
        <f>IF('Формат Демина старый'!T40="","",'Формат Демина старый'!T40)</f>
        <v>#REF!</v>
      </c>
      <c r="L42" s="9" t="e">
        <f>IF('Формат Демина старый'!K40="","",'Формат Демина старый'!K40)</f>
        <v>#REF!</v>
      </c>
      <c r="M42" s="6" t="e">
        <f t="shared" si="1"/>
        <v>#REF!</v>
      </c>
      <c r="N42" s="6" t="e">
        <f t="shared" si="2"/>
        <v>#REF!</v>
      </c>
      <c r="O42" s="6" t="e">
        <f t="shared" si="3"/>
        <v>#REF!</v>
      </c>
      <c r="P42" s="6" t="e">
        <f t="shared" si="4"/>
        <v>#REF!</v>
      </c>
      <c r="Q42" s="24" t="e">
        <f t="shared" si="5"/>
        <v>#REF!</v>
      </c>
      <c r="R42" s="24" t="e">
        <f t="shared" si="6"/>
        <v>#REF!</v>
      </c>
      <c r="S42" s="6" t="e">
        <f>'Формат Демина старый'!P40</f>
        <v>#REF!</v>
      </c>
      <c r="T42" s="6" t="e">
        <f>'Формат Демина старый'!Q40</f>
        <v>#REF!</v>
      </c>
      <c r="U42" s="6" t="e">
        <f>IF('Формат Демина старый'!R40="","",'Формат Демина старый'!R40)</f>
        <v>#REF!</v>
      </c>
      <c r="V42" s="9" t="e">
        <f>IF('Формат Демина старый'!S40="","",'Формат Демина старый'!S40)</f>
        <v>#REF!</v>
      </c>
    </row>
    <row r="43" spans="1:22" outlineLevel="1" x14ac:dyDescent="0.3">
      <c r="A43" s="6"/>
      <c r="B43" s="6">
        <f t="shared" si="7"/>
        <v>37</v>
      </c>
      <c r="C43" s="6" t="str">
        <f>'Формат Демина старый'!B41</f>
        <v>Сибирь</v>
      </c>
      <c r="D43" s="6" t="e">
        <f>'Формат Демина старый'!C41</f>
        <v>#REF!</v>
      </c>
      <c r="E43" s="7" t="e">
        <f>'Формат Демина старый'!D41</f>
        <v>#REF!</v>
      </c>
      <c r="F43" s="7" t="e">
        <f>'Формат Демина старый'!E41</f>
        <v>#REF!</v>
      </c>
      <c r="G43" s="6" t="e">
        <f>'Формат Демина старый'!F41</f>
        <v>#REF!</v>
      </c>
      <c r="H43" s="6" t="e">
        <f>'Формат Демина старый'!G41</f>
        <v>#REF!</v>
      </c>
      <c r="I43" s="6" t="e">
        <f t="shared" si="0"/>
        <v>#REF!</v>
      </c>
      <c r="J43" s="6" t="e">
        <f>IF('Формат Демина старый'!I41="","",'Формат Демина старый'!I41)</f>
        <v>#REF!</v>
      </c>
      <c r="K43" s="24" t="e">
        <f>IF('Формат Демина старый'!T41="","",'Формат Демина старый'!T41)</f>
        <v>#REF!</v>
      </c>
      <c r="L43" s="9" t="e">
        <f>IF('Формат Демина старый'!K41="","",'Формат Демина старый'!K41)</f>
        <v>#REF!</v>
      </c>
      <c r="M43" s="6" t="e">
        <f t="shared" si="1"/>
        <v>#REF!</v>
      </c>
      <c r="N43" s="6" t="e">
        <f t="shared" si="2"/>
        <v>#REF!</v>
      </c>
      <c r="O43" s="6" t="e">
        <f t="shared" si="3"/>
        <v>#REF!</v>
      </c>
      <c r="P43" s="6" t="e">
        <f t="shared" si="4"/>
        <v>#REF!</v>
      </c>
      <c r="Q43" s="24" t="e">
        <f t="shared" si="5"/>
        <v>#REF!</v>
      </c>
      <c r="R43" s="24" t="e">
        <f t="shared" si="6"/>
        <v>#REF!</v>
      </c>
      <c r="S43" s="6" t="e">
        <f>'Формат Демина старый'!P41</f>
        <v>#REF!</v>
      </c>
      <c r="T43" s="6" t="e">
        <f>'Формат Демина старый'!Q41</f>
        <v>#REF!</v>
      </c>
      <c r="U43" s="6" t="e">
        <f>IF('Формат Демина старый'!R41="","",'Формат Демина старый'!R41)</f>
        <v>#REF!</v>
      </c>
      <c r="V43" s="9" t="e">
        <f>IF('Формат Демина старый'!S41="","",'Формат Демина старый'!S41)</f>
        <v>#REF!</v>
      </c>
    </row>
    <row r="44" spans="1:22" outlineLevel="1" x14ac:dyDescent="0.3">
      <c r="A44" s="6"/>
      <c r="B44" s="6">
        <f t="shared" si="7"/>
        <v>38</v>
      </c>
      <c r="C44" s="6" t="str">
        <f>'Формат Демина старый'!B42</f>
        <v>Сибирь</v>
      </c>
      <c r="D44" s="6" t="e">
        <f>'Формат Демина старый'!C42</f>
        <v>#REF!</v>
      </c>
      <c r="E44" s="7" t="e">
        <f>'Формат Демина старый'!D42</f>
        <v>#REF!</v>
      </c>
      <c r="F44" s="7" t="e">
        <f>'Формат Демина старый'!E42</f>
        <v>#REF!</v>
      </c>
      <c r="G44" s="6" t="e">
        <f>'Формат Демина старый'!F42</f>
        <v>#REF!</v>
      </c>
      <c r="H44" s="6" t="e">
        <f>'Формат Демина старый'!G42</f>
        <v>#REF!</v>
      </c>
      <c r="I44" s="6" t="e">
        <f t="shared" si="0"/>
        <v>#REF!</v>
      </c>
      <c r="J44" s="6" t="e">
        <f>IF('Формат Демина старый'!I42="","",'Формат Демина старый'!I42)</f>
        <v>#REF!</v>
      </c>
      <c r="K44" s="24" t="e">
        <f>IF('Формат Демина старый'!T42="","",'Формат Демина старый'!T42)</f>
        <v>#REF!</v>
      </c>
      <c r="L44" s="9" t="e">
        <f>IF('Формат Демина старый'!K42="","",'Формат Демина старый'!K42)</f>
        <v>#REF!</v>
      </c>
      <c r="M44" s="6" t="e">
        <f t="shared" si="1"/>
        <v>#REF!</v>
      </c>
      <c r="N44" s="6" t="e">
        <f t="shared" si="2"/>
        <v>#REF!</v>
      </c>
      <c r="O44" s="6" t="e">
        <f t="shared" si="3"/>
        <v>#REF!</v>
      </c>
      <c r="P44" s="6" t="e">
        <f t="shared" si="4"/>
        <v>#REF!</v>
      </c>
      <c r="Q44" s="24" t="e">
        <f t="shared" si="5"/>
        <v>#REF!</v>
      </c>
      <c r="R44" s="24" t="e">
        <f t="shared" si="6"/>
        <v>#REF!</v>
      </c>
      <c r="S44" s="6" t="e">
        <f>'Формат Демина старый'!P42</f>
        <v>#REF!</v>
      </c>
      <c r="T44" s="6" t="e">
        <f>'Формат Демина старый'!Q42</f>
        <v>#REF!</v>
      </c>
      <c r="U44" s="6" t="e">
        <f>IF('Формат Демина старый'!R42="","",'Формат Демина старый'!R42)</f>
        <v>#REF!</v>
      </c>
      <c r="V44" s="9" t="e">
        <f>IF('Формат Демина старый'!S42="","",'Формат Демина старый'!S42)</f>
        <v>#REF!</v>
      </c>
    </row>
    <row r="45" spans="1:22" outlineLevel="1" x14ac:dyDescent="0.3">
      <c r="A45" s="6"/>
      <c r="B45" s="6">
        <f t="shared" si="7"/>
        <v>39</v>
      </c>
      <c r="C45" s="6" t="str">
        <f>'Формат Демина старый'!B43</f>
        <v>Сибирь</v>
      </c>
      <c r="D45" s="6" t="e">
        <f>'Формат Демина старый'!C43</f>
        <v>#REF!</v>
      </c>
      <c r="E45" s="7" t="e">
        <f>'Формат Демина старый'!D43</f>
        <v>#REF!</v>
      </c>
      <c r="F45" s="7" t="e">
        <f>'Формат Демина старый'!E43</f>
        <v>#REF!</v>
      </c>
      <c r="G45" s="6" t="e">
        <f>'Формат Демина старый'!F43</f>
        <v>#REF!</v>
      </c>
      <c r="H45" s="6" t="e">
        <f>'Формат Демина старый'!G43</f>
        <v>#REF!</v>
      </c>
      <c r="I45" s="6" t="e">
        <f t="shared" si="0"/>
        <v>#REF!</v>
      </c>
      <c r="J45" s="6" t="e">
        <f>IF('Формат Демина старый'!I43="","",'Формат Демина старый'!I43)</f>
        <v>#REF!</v>
      </c>
      <c r="K45" s="24" t="e">
        <f>IF('Формат Демина старый'!T43="","",'Формат Демина старый'!T43)</f>
        <v>#REF!</v>
      </c>
      <c r="L45" s="9" t="e">
        <f>IF('Формат Демина старый'!K43="","",'Формат Демина старый'!K43)</f>
        <v>#REF!</v>
      </c>
      <c r="M45" s="6" t="e">
        <f t="shared" si="1"/>
        <v>#REF!</v>
      </c>
      <c r="N45" s="6" t="e">
        <f t="shared" si="2"/>
        <v>#REF!</v>
      </c>
      <c r="O45" s="6" t="e">
        <f t="shared" si="3"/>
        <v>#REF!</v>
      </c>
      <c r="P45" s="6" t="e">
        <f t="shared" si="4"/>
        <v>#REF!</v>
      </c>
      <c r="Q45" s="24" t="e">
        <f t="shared" si="5"/>
        <v>#REF!</v>
      </c>
      <c r="R45" s="24" t="e">
        <f t="shared" si="6"/>
        <v>#REF!</v>
      </c>
      <c r="S45" s="6" t="e">
        <f>'Формат Демина старый'!P43</f>
        <v>#REF!</v>
      </c>
      <c r="T45" s="6" t="e">
        <f>'Формат Демина старый'!Q43</f>
        <v>#REF!</v>
      </c>
      <c r="U45" s="6" t="e">
        <f>IF('Формат Демина старый'!R43="","",'Формат Демина старый'!R43)</f>
        <v>#REF!</v>
      </c>
      <c r="V45" s="9" t="e">
        <f>IF('Формат Демина старый'!S43="","",'Формат Демина старый'!S43)</f>
        <v>#REF!</v>
      </c>
    </row>
    <row r="46" spans="1:22" outlineLevel="1" x14ac:dyDescent="0.3">
      <c r="A46" s="6"/>
      <c r="B46" s="6">
        <f t="shared" si="7"/>
        <v>40</v>
      </c>
      <c r="C46" s="6" t="str">
        <f>'Формат Демина старый'!B44</f>
        <v>Сибирь</v>
      </c>
      <c r="D46" s="6" t="e">
        <f>'Формат Демина старый'!C44</f>
        <v>#REF!</v>
      </c>
      <c r="E46" s="7" t="e">
        <f>'Формат Демина старый'!D44</f>
        <v>#REF!</v>
      </c>
      <c r="F46" s="7" t="e">
        <f>'Формат Демина старый'!E44</f>
        <v>#REF!</v>
      </c>
      <c r="G46" s="6" t="e">
        <f>'Формат Демина старый'!F44</f>
        <v>#REF!</v>
      </c>
      <c r="H46" s="6" t="e">
        <f>'Формат Демина старый'!G44</f>
        <v>#REF!</v>
      </c>
      <c r="I46" s="6" t="e">
        <f t="shared" si="0"/>
        <v>#REF!</v>
      </c>
      <c r="J46" s="6" t="e">
        <f>IF('Формат Демина старый'!I44="","",'Формат Демина старый'!I44)</f>
        <v>#REF!</v>
      </c>
      <c r="K46" s="24" t="e">
        <f>IF('Формат Демина старый'!T44="","",'Формат Демина старый'!T44)</f>
        <v>#REF!</v>
      </c>
      <c r="L46" s="9" t="e">
        <f>IF('Формат Демина старый'!K44="","",'Формат Демина старый'!K44)</f>
        <v>#REF!</v>
      </c>
      <c r="M46" s="6" t="e">
        <f t="shared" si="1"/>
        <v>#REF!</v>
      </c>
      <c r="N46" s="6" t="e">
        <f t="shared" si="2"/>
        <v>#REF!</v>
      </c>
      <c r="O46" s="6" t="e">
        <f t="shared" si="3"/>
        <v>#REF!</v>
      </c>
      <c r="P46" s="6" t="e">
        <f t="shared" si="4"/>
        <v>#REF!</v>
      </c>
      <c r="Q46" s="24" t="e">
        <f t="shared" si="5"/>
        <v>#REF!</v>
      </c>
      <c r="R46" s="24" t="e">
        <f t="shared" si="6"/>
        <v>#REF!</v>
      </c>
      <c r="S46" s="6" t="e">
        <f>'Формат Демина старый'!P44</f>
        <v>#REF!</v>
      </c>
      <c r="T46" s="6" t="e">
        <f>'Формат Демина старый'!Q44</f>
        <v>#REF!</v>
      </c>
      <c r="U46" s="6" t="e">
        <f>IF('Формат Демина старый'!R44="","",'Формат Демина старый'!R44)</f>
        <v>#REF!</v>
      </c>
      <c r="V46" s="9" t="e">
        <f>IF('Формат Демина старый'!S44="","",'Формат Демина старый'!S44)</f>
        <v>#REF!</v>
      </c>
    </row>
    <row r="47" spans="1:22" outlineLevel="1" x14ac:dyDescent="0.3">
      <c r="A47" s="6"/>
      <c r="B47" s="6">
        <f t="shared" si="7"/>
        <v>41</v>
      </c>
      <c r="C47" s="6" t="str">
        <f>'Формат Демина старый'!B45</f>
        <v>Сибирь</v>
      </c>
      <c r="D47" s="6" t="e">
        <f>'Формат Демина старый'!C45</f>
        <v>#REF!</v>
      </c>
      <c r="E47" s="7" t="e">
        <f>'Формат Демина старый'!D45</f>
        <v>#REF!</v>
      </c>
      <c r="F47" s="7" t="e">
        <f>'Формат Демина старый'!E45</f>
        <v>#REF!</v>
      </c>
      <c r="G47" s="6" t="e">
        <f>'Формат Демина старый'!F45</f>
        <v>#REF!</v>
      </c>
      <c r="H47" s="6" t="e">
        <f>'Формат Демина старый'!G45</f>
        <v>#REF!</v>
      </c>
      <c r="I47" s="6" t="e">
        <f t="shared" si="0"/>
        <v>#REF!</v>
      </c>
      <c r="J47" s="6" t="e">
        <f>IF('Формат Демина старый'!I45="","",'Формат Демина старый'!I45)</f>
        <v>#REF!</v>
      </c>
      <c r="K47" s="24" t="e">
        <f>IF('Формат Демина старый'!T45="","",'Формат Демина старый'!T45)</f>
        <v>#REF!</v>
      </c>
      <c r="L47" s="9" t="e">
        <f>IF('Формат Демина старый'!K45="","",'Формат Демина старый'!K45)</f>
        <v>#REF!</v>
      </c>
      <c r="M47" s="6" t="e">
        <f t="shared" si="1"/>
        <v>#REF!</v>
      </c>
      <c r="N47" s="6" t="e">
        <f t="shared" si="2"/>
        <v>#REF!</v>
      </c>
      <c r="O47" s="6" t="e">
        <f t="shared" si="3"/>
        <v>#REF!</v>
      </c>
      <c r="P47" s="6" t="e">
        <f t="shared" si="4"/>
        <v>#REF!</v>
      </c>
      <c r="Q47" s="24" t="e">
        <f t="shared" si="5"/>
        <v>#REF!</v>
      </c>
      <c r="R47" s="24" t="e">
        <f t="shared" si="6"/>
        <v>#REF!</v>
      </c>
      <c r="S47" s="6" t="e">
        <f>'Формат Демина старый'!P45</f>
        <v>#REF!</v>
      </c>
      <c r="T47" s="6" t="e">
        <f>'Формат Демина старый'!Q45</f>
        <v>#REF!</v>
      </c>
      <c r="U47" s="6" t="e">
        <f>IF('Формат Демина старый'!R45="","",'Формат Демина старый'!R45)</f>
        <v>#REF!</v>
      </c>
      <c r="V47" s="9" t="e">
        <f>IF('Формат Демина старый'!S45="","",'Формат Демина старый'!S45)</f>
        <v>#REF!</v>
      </c>
    </row>
    <row r="48" spans="1:22" outlineLevel="1" x14ac:dyDescent="0.3">
      <c r="A48" s="6"/>
      <c r="B48" s="6">
        <f t="shared" si="7"/>
        <v>42</v>
      </c>
      <c r="C48" s="6" t="str">
        <f>'Формат Демина старый'!B46</f>
        <v>Сибирь</v>
      </c>
      <c r="D48" s="6" t="e">
        <f>'Формат Демина старый'!C46</f>
        <v>#REF!</v>
      </c>
      <c r="E48" s="7" t="e">
        <f>'Формат Демина старый'!D46</f>
        <v>#REF!</v>
      </c>
      <c r="F48" s="7" t="e">
        <f>'Формат Демина старый'!E46</f>
        <v>#REF!</v>
      </c>
      <c r="G48" s="6" t="e">
        <f>'Формат Демина старый'!F46</f>
        <v>#REF!</v>
      </c>
      <c r="H48" s="6" t="e">
        <f>'Формат Демина старый'!G46</f>
        <v>#REF!</v>
      </c>
      <c r="I48" s="6" t="e">
        <f t="shared" si="0"/>
        <v>#REF!</v>
      </c>
      <c r="J48" s="6" t="e">
        <f>IF('Формат Демина старый'!I46="","",'Формат Демина старый'!I46)</f>
        <v>#REF!</v>
      </c>
      <c r="K48" s="24" t="e">
        <f>IF('Формат Демина старый'!T46="","",'Формат Демина старый'!T46)</f>
        <v>#REF!</v>
      </c>
      <c r="L48" s="9" t="e">
        <f>IF('Формат Демина старый'!K46="","",'Формат Демина старый'!K46)</f>
        <v>#REF!</v>
      </c>
      <c r="M48" s="6" t="e">
        <f t="shared" si="1"/>
        <v>#REF!</v>
      </c>
      <c r="N48" s="6" t="e">
        <f t="shared" si="2"/>
        <v>#REF!</v>
      </c>
      <c r="O48" s="6" t="e">
        <f t="shared" si="3"/>
        <v>#REF!</v>
      </c>
      <c r="P48" s="6" t="e">
        <f t="shared" si="4"/>
        <v>#REF!</v>
      </c>
      <c r="Q48" s="24" t="e">
        <f t="shared" si="5"/>
        <v>#REF!</v>
      </c>
      <c r="R48" s="24" t="e">
        <f t="shared" si="6"/>
        <v>#REF!</v>
      </c>
      <c r="S48" s="6" t="e">
        <f>'Формат Демина старый'!P46</f>
        <v>#REF!</v>
      </c>
      <c r="T48" s="6" t="e">
        <f>'Формат Демина старый'!Q46</f>
        <v>#REF!</v>
      </c>
      <c r="U48" s="6" t="e">
        <f>IF('Формат Демина старый'!R46="","",'Формат Демина старый'!R46)</f>
        <v>#REF!</v>
      </c>
      <c r="V48" s="9" t="e">
        <f>IF('Формат Демина старый'!S46="","",'Формат Демина старый'!S46)</f>
        <v>#REF!</v>
      </c>
    </row>
    <row r="49" spans="1:22" outlineLevel="1" x14ac:dyDescent="0.3">
      <c r="A49" s="6"/>
      <c r="B49" s="6">
        <f t="shared" si="7"/>
        <v>43</v>
      </c>
      <c r="C49" s="6" t="str">
        <f>'Формат Демина старый'!B47</f>
        <v>Сибирь</v>
      </c>
      <c r="D49" s="6" t="e">
        <f>'Формат Демина старый'!C47</f>
        <v>#REF!</v>
      </c>
      <c r="E49" s="7" t="e">
        <f>'Формат Демина старый'!D47</f>
        <v>#REF!</v>
      </c>
      <c r="F49" s="7" t="e">
        <f>'Формат Демина старый'!E47</f>
        <v>#REF!</v>
      </c>
      <c r="G49" s="6" t="e">
        <f>'Формат Демина старый'!F47</f>
        <v>#REF!</v>
      </c>
      <c r="H49" s="6" t="e">
        <f>'Формат Демина старый'!G47</f>
        <v>#REF!</v>
      </c>
      <c r="I49" s="6" t="e">
        <f t="shared" si="0"/>
        <v>#REF!</v>
      </c>
      <c r="J49" s="6" t="e">
        <f>IF('Формат Демина старый'!I47="","",'Формат Демина старый'!I47)</f>
        <v>#REF!</v>
      </c>
      <c r="K49" s="24" t="e">
        <f>IF('Формат Демина старый'!T47="","",'Формат Демина старый'!T47)</f>
        <v>#REF!</v>
      </c>
      <c r="L49" s="9" t="e">
        <f>IF('Формат Демина старый'!K47="","",'Формат Демина старый'!K47)</f>
        <v>#REF!</v>
      </c>
      <c r="M49" s="6" t="e">
        <f t="shared" si="1"/>
        <v>#REF!</v>
      </c>
      <c r="N49" s="6" t="e">
        <f t="shared" si="2"/>
        <v>#REF!</v>
      </c>
      <c r="O49" s="6" t="e">
        <f t="shared" si="3"/>
        <v>#REF!</v>
      </c>
      <c r="P49" s="6" t="e">
        <f t="shared" si="4"/>
        <v>#REF!</v>
      </c>
      <c r="Q49" s="24" t="e">
        <f t="shared" si="5"/>
        <v>#REF!</v>
      </c>
      <c r="R49" s="24" t="e">
        <f t="shared" si="6"/>
        <v>#REF!</v>
      </c>
      <c r="S49" s="6" t="e">
        <f>'Формат Демина старый'!P47</f>
        <v>#REF!</v>
      </c>
      <c r="T49" s="6" t="e">
        <f>'Формат Демина старый'!Q47</f>
        <v>#REF!</v>
      </c>
      <c r="U49" s="6" t="e">
        <f>IF('Формат Демина старый'!R47="","",'Формат Демина старый'!R47)</f>
        <v>#REF!</v>
      </c>
      <c r="V49" s="9" t="e">
        <f>IF('Формат Демина старый'!S47="","",'Формат Демина старый'!S47)</f>
        <v>#REF!</v>
      </c>
    </row>
    <row r="50" spans="1:22" outlineLevel="1" x14ac:dyDescent="0.3">
      <c r="A50" s="6"/>
      <c r="B50" s="6">
        <f t="shared" si="7"/>
        <v>44</v>
      </c>
      <c r="C50" s="6" t="str">
        <f>'Формат Демина старый'!B48</f>
        <v>Сибирь</v>
      </c>
      <c r="D50" s="6" t="e">
        <f>'Формат Демина старый'!C48</f>
        <v>#REF!</v>
      </c>
      <c r="E50" s="7" t="e">
        <f>'Формат Демина старый'!D48</f>
        <v>#REF!</v>
      </c>
      <c r="F50" s="7" t="e">
        <f>'Формат Демина старый'!E48</f>
        <v>#REF!</v>
      </c>
      <c r="G50" s="6" t="e">
        <f>'Формат Демина старый'!F48</f>
        <v>#REF!</v>
      </c>
      <c r="H50" s="6" t="e">
        <f>'Формат Демина старый'!G48</f>
        <v>#REF!</v>
      </c>
      <c r="I50" s="6" t="e">
        <f t="shared" si="0"/>
        <v>#REF!</v>
      </c>
      <c r="J50" s="6" t="e">
        <f>IF('Формат Демина старый'!I48="","",'Формат Демина старый'!I48)</f>
        <v>#REF!</v>
      </c>
      <c r="K50" s="24" t="e">
        <f>IF('Формат Демина старый'!T48="","",'Формат Демина старый'!T48)</f>
        <v>#REF!</v>
      </c>
      <c r="L50" s="9" t="e">
        <f>IF('Формат Демина старый'!K48="","",'Формат Демина старый'!K48)</f>
        <v>#REF!</v>
      </c>
      <c r="M50" s="6" t="e">
        <f t="shared" si="1"/>
        <v>#REF!</v>
      </c>
      <c r="N50" s="6" t="e">
        <f t="shared" si="2"/>
        <v>#REF!</v>
      </c>
      <c r="O50" s="6" t="e">
        <f t="shared" si="3"/>
        <v>#REF!</v>
      </c>
      <c r="P50" s="6" t="e">
        <f t="shared" si="4"/>
        <v>#REF!</v>
      </c>
      <c r="Q50" s="24" t="e">
        <f t="shared" si="5"/>
        <v>#REF!</v>
      </c>
      <c r="R50" s="24" t="e">
        <f t="shared" si="6"/>
        <v>#REF!</v>
      </c>
      <c r="S50" s="6" t="e">
        <f>'Формат Демина старый'!P48</f>
        <v>#REF!</v>
      </c>
      <c r="T50" s="6" t="e">
        <f>'Формат Демина старый'!Q48</f>
        <v>#REF!</v>
      </c>
      <c r="U50" s="6" t="e">
        <f>IF('Формат Демина старый'!R48="","",'Формат Демина старый'!R48)</f>
        <v>#REF!</v>
      </c>
      <c r="V50" s="9" t="e">
        <f>IF('Формат Демина старый'!S48="","",'Формат Демина старый'!S48)</f>
        <v>#REF!</v>
      </c>
    </row>
    <row r="51" spans="1:22" outlineLevel="1" x14ac:dyDescent="0.3">
      <c r="A51" s="6"/>
      <c r="B51" s="6">
        <f t="shared" si="7"/>
        <v>45</v>
      </c>
      <c r="C51" s="6" t="str">
        <f>'Формат Демина старый'!B49</f>
        <v>Сибирь</v>
      </c>
      <c r="D51" s="6" t="e">
        <f>'Формат Демина старый'!C49</f>
        <v>#REF!</v>
      </c>
      <c r="E51" s="7" t="e">
        <f>'Формат Демина старый'!D49</f>
        <v>#REF!</v>
      </c>
      <c r="F51" s="7" t="e">
        <f>'Формат Демина старый'!E49</f>
        <v>#REF!</v>
      </c>
      <c r="G51" s="6" t="e">
        <f>'Формат Демина старый'!F49</f>
        <v>#REF!</v>
      </c>
      <c r="H51" s="6" t="e">
        <f>'Формат Демина старый'!G49</f>
        <v>#REF!</v>
      </c>
      <c r="I51" s="6" t="e">
        <f t="shared" si="0"/>
        <v>#REF!</v>
      </c>
      <c r="J51" s="6" t="e">
        <f>IF('Формат Демина старый'!I49="","",'Формат Демина старый'!I49)</f>
        <v>#REF!</v>
      </c>
      <c r="K51" s="24" t="e">
        <f>IF('Формат Демина старый'!T49="","",'Формат Демина старый'!T49)</f>
        <v>#REF!</v>
      </c>
      <c r="L51" s="9" t="e">
        <f>IF('Формат Демина старый'!K49="","",'Формат Демина старый'!K49)</f>
        <v>#REF!</v>
      </c>
      <c r="M51" s="6" t="e">
        <f t="shared" si="1"/>
        <v>#REF!</v>
      </c>
      <c r="N51" s="6" t="e">
        <f t="shared" si="2"/>
        <v>#REF!</v>
      </c>
      <c r="O51" s="6" t="e">
        <f t="shared" si="3"/>
        <v>#REF!</v>
      </c>
      <c r="P51" s="6" t="e">
        <f t="shared" si="4"/>
        <v>#REF!</v>
      </c>
      <c r="Q51" s="24" t="e">
        <f t="shared" si="5"/>
        <v>#REF!</v>
      </c>
      <c r="R51" s="24" t="e">
        <f t="shared" si="6"/>
        <v>#REF!</v>
      </c>
      <c r="S51" s="6" t="e">
        <f>'Формат Демина старый'!P49</f>
        <v>#REF!</v>
      </c>
      <c r="T51" s="6" t="e">
        <f>'Формат Демина старый'!Q49</f>
        <v>#REF!</v>
      </c>
      <c r="U51" s="6" t="e">
        <f>IF('Формат Демина старый'!R49="","",'Формат Демина старый'!R49)</f>
        <v>#REF!</v>
      </c>
      <c r="V51" s="9" t="e">
        <f>IF('Формат Демина старый'!S49="","",'Формат Демина старый'!S49)</f>
        <v>#REF!</v>
      </c>
    </row>
    <row r="52" spans="1:22" outlineLevel="1" x14ac:dyDescent="0.3">
      <c r="A52" s="6"/>
      <c r="B52" s="6">
        <f t="shared" si="7"/>
        <v>46</v>
      </c>
      <c r="C52" s="6" t="str">
        <f>'Формат Демина старый'!B50</f>
        <v>Сибирь</v>
      </c>
      <c r="D52" s="6" t="e">
        <f>'Формат Демина старый'!C50</f>
        <v>#REF!</v>
      </c>
      <c r="E52" s="7" t="e">
        <f>'Формат Демина старый'!D50</f>
        <v>#REF!</v>
      </c>
      <c r="F52" s="7" t="e">
        <f>'Формат Демина старый'!E50</f>
        <v>#REF!</v>
      </c>
      <c r="G52" s="6" t="e">
        <f>'Формат Демина старый'!F50</f>
        <v>#REF!</v>
      </c>
      <c r="H52" s="6" t="e">
        <f>'Формат Демина старый'!G50</f>
        <v>#REF!</v>
      </c>
      <c r="I52" s="6" t="e">
        <f t="shared" si="0"/>
        <v>#REF!</v>
      </c>
      <c r="J52" s="6" t="e">
        <f>IF('Формат Демина старый'!I50="","",'Формат Демина старый'!I50)</f>
        <v>#REF!</v>
      </c>
      <c r="K52" s="24" t="e">
        <f>IF('Формат Демина старый'!T50="","",'Формат Демина старый'!T50)</f>
        <v>#REF!</v>
      </c>
      <c r="L52" s="9" t="e">
        <f>IF('Формат Демина старый'!K50="","",'Формат Демина старый'!K50)</f>
        <v>#REF!</v>
      </c>
      <c r="M52" s="6" t="e">
        <f t="shared" si="1"/>
        <v>#REF!</v>
      </c>
      <c r="N52" s="6" t="e">
        <f t="shared" si="2"/>
        <v>#REF!</v>
      </c>
      <c r="O52" s="6" t="e">
        <f t="shared" si="3"/>
        <v>#REF!</v>
      </c>
      <c r="P52" s="6" t="e">
        <f t="shared" si="4"/>
        <v>#REF!</v>
      </c>
      <c r="Q52" s="24" t="e">
        <f t="shared" si="5"/>
        <v>#REF!</v>
      </c>
      <c r="R52" s="24" t="e">
        <f t="shared" si="6"/>
        <v>#REF!</v>
      </c>
      <c r="S52" s="6" t="e">
        <f>'Формат Демина старый'!P50</f>
        <v>#REF!</v>
      </c>
      <c r="T52" s="6" t="e">
        <f>'Формат Демина старый'!Q50</f>
        <v>#REF!</v>
      </c>
      <c r="U52" s="6" t="e">
        <f>IF('Формат Демина старый'!R50="","",'Формат Демина старый'!R50)</f>
        <v>#REF!</v>
      </c>
      <c r="V52" s="9" t="e">
        <f>IF('Формат Демина старый'!S50="","",'Формат Демина старый'!S50)</f>
        <v>#REF!</v>
      </c>
    </row>
    <row r="53" spans="1:22" outlineLevel="1" x14ac:dyDescent="0.3">
      <c r="A53" s="6"/>
      <c r="B53" s="6">
        <f t="shared" si="7"/>
        <v>47</v>
      </c>
      <c r="C53" s="6" t="str">
        <f>'Формат Демина старый'!B51</f>
        <v>Сибирь</v>
      </c>
      <c r="D53" s="6" t="e">
        <f>'Формат Демина старый'!C51</f>
        <v>#REF!</v>
      </c>
      <c r="E53" s="7" t="e">
        <f>'Формат Демина старый'!D51</f>
        <v>#REF!</v>
      </c>
      <c r="F53" s="7" t="e">
        <f>'Формат Демина старый'!E51</f>
        <v>#REF!</v>
      </c>
      <c r="G53" s="6" t="e">
        <f>'Формат Демина старый'!F51</f>
        <v>#REF!</v>
      </c>
      <c r="H53" s="6" t="e">
        <f>'Формат Демина старый'!G51</f>
        <v>#REF!</v>
      </c>
      <c r="I53" s="6" t="e">
        <f t="shared" si="0"/>
        <v>#REF!</v>
      </c>
      <c r="J53" s="6" t="e">
        <f>IF('Формат Демина старый'!I51="","",'Формат Демина старый'!I51)</f>
        <v>#REF!</v>
      </c>
      <c r="K53" s="24" t="e">
        <f>IF('Формат Демина старый'!T51="","",'Формат Демина старый'!T51)</f>
        <v>#REF!</v>
      </c>
      <c r="L53" s="9" t="e">
        <f>IF('Формат Демина старый'!K51="","",'Формат Демина старый'!K51)</f>
        <v>#REF!</v>
      </c>
      <c r="M53" s="6" t="e">
        <f t="shared" si="1"/>
        <v>#REF!</v>
      </c>
      <c r="N53" s="6" t="e">
        <f t="shared" si="2"/>
        <v>#REF!</v>
      </c>
      <c r="O53" s="6" t="e">
        <f t="shared" si="3"/>
        <v>#REF!</v>
      </c>
      <c r="P53" s="6" t="e">
        <f t="shared" si="4"/>
        <v>#REF!</v>
      </c>
      <c r="Q53" s="24" t="e">
        <f t="shared" si="5"/>
        <v>#REF!</v>
      </c>
      <c r="R53" s="24" t="e">
        <f t="shared" si="6"/>
        <v>#REF!</v>
      </c>
      <c r="S53" s="6" t="e">
        <f>'Формат Демина старый'!P51</f>
        <v>#REF!</v>
      </c>
      <c r="T53" s="6" t="e">
        <f>'Формат Демина старый'!Q51</f>
        <v>#REF!</v>
      </c>
      <c r="U53" s="6" t="e">
        <f>IF('Формат Демина старый'!R51="","",'Формат Демина старый'!R51)</f>
        <v>#REF!</v>
      </c>
      <c r="V53" s="9" t="e">
        <f>IF('Формат Демина старый'!S51="","",'Формат Демина старый'!S51)</f>
        <v>#REF!</v>
      </c>
    </row>
    <row r="54" spans="1:22" outlineLevel="1" x14ac:dyDescent="0.3">
      <c r="A54" s="6"/>
      <c r="B54" s="6">
        <f t="shared" si="7"/>
        <v>48</v>
      </c>
      <c r="C54" s="6" t="str">
        <f>'Формат Демина старый'!B52</f>
        <v>Сибирь</v>
      </c>
      <c r="D54" s="6" t="e">
        <f>'Формат Демина старый'!C52</f>
        <v>#REF!</v>
      </c>
      <c r="E54" s="7" t="e">
        <f>'Формат Демина старый'!D52</f>
        <v>#REF!</v>
      </c>
      <c r="F54" s="7" t="e">
        <f>'Формат Демина старый'!E52</f>
        <v>#REF!</v>
      </c>
      <c r="G54" s="6" t="e">
        <f>'Формат Демина старый'!F52</f>
        <v>#REF!</v>
      </c>
      <c r="H54" s="6" t="e">
        <f>'Формат Демина старый'!G52</f>
        <v>#REF!</v>
      </c>
      <c r="I54" s="6" t="e">
        <f t="shared" si="0"/>
        <v>#REF!</v>
      </c>
      <c r="J54" s="6" t="e">
        <f>IF('Формат Демина старый'!I52="","",'Формат Демина старый'!I52)</f>
        <v>#REF!</v>
      </c>
      <c r="K54" s="24" t="e">
        <f>IF('Формат Демина старый'!T52="","",'Формат Демина старый'!T52)</f>
        <v>#REF!</v>
      </c>
      <c r="L54" s="9" t="e">
        <f>IF('Формат Демина старый'!K52="","",'Формат Демина старый'!K52)</f>
        <v>#REF!</v>
      </c>
      <c r="M54" s="6" t="e">
        <f t="shared" si="1"/>
        <v>#REF!</v>
      </c>
      <c r="N54" s="6" t="e">
        <f t="shared" si="2"/>
        <v>#REF!</v>
      </c>
      <c r="O54" s="6" t="e">
        <f t="shared" si="3"/>
        <v>#REF!</v>
      </c>
      <c r="P54" s="6" t="e">
        <f t="shared" si="4"/>
        <v>#REF!</v>
      </c>
      <c r="Q54" s="24" t="e">
        <f t="shared" si="5"/>
        <v>#REF!</v>
      </c>
      <c r="R54" s="24" t="e">
        <f t="shared" si="6"/>
        <v>#REF!</v>
      </c>
      <c r="S54" s="6" t="e">
        <f>'Формат Демина старый'!P52</f>
        <v>#REF!</v>
      </c>
      <c r="T54" s="6" t="e">
        <f>'Формат Демина старый'!Q52</f>
        <v>#REF!</v>
      </c>
      <c r="U54" s="6" t="e">
        <f>IF('Формат Демина старый'!R52="","",'Формат Демина старый'!R52)</f>
        <v>#REF!</v>
      </c>
      <c r="V54" s="9" t="e">
        <f>IF('Формат Демина старый'!S52="","",'Формат Демина старый'!S52)</f>
        <v>#REF!</v>
      </c>
    </row>
    <row r="55" spans="1:22" outlineLevel="1" x14ac:dyDescent="0.3">
      <c r="A55" s="6"/>
      <c r="B55" s="6">
        <f t="shared" si="7"/>
        <v>49</v>
      </c>
      <c r="C55" s="6" t="str">
        <f>'Формат Демина старый'!B53</f>
        <v>Сибирь</v>
      </c>
      <c r="D55" s="6" t="e">
        <f>'Формат Демина старый'!C53</f>
        <v>#REF!</v>
      </c>
      <c r="E55" s="7" t="e">
        <f>'Формат Демина старый'!D53</f>
        <v>#REF!</v>
      </c>
      <c r="F55" s="7" t="e">
        <f>'Формат Демина старый'!E53</f>
        <v>#REF!</v>
      </c>
      <c r="G55" s="6" t="e">
        <f>'Формат Демина старый'!F53</f>
        <v>#REF!</v>
      </c>
      <c r="H55" s="6" t="e">
        <f>'Формат Демина старый'!G53</f>
        <v>#REF!</v>
      </c>
      <c r="I55" s="6" t="e">
        <f t="shared" si="0"/>
        <v>#REF!</v>
      </c>
      <c r="J55" s="6" t="e">
        <f>IF('Формат Демина старый'!I53="","",'Формат Демина старый'!I53)</f>
        <v>#REF!</v>
      </c>
      <c r="K55" s="24" t="e">
        <f>IF('Формат Демина старый'!T53="","",'Формат Демина старый'!T53)</f>
        <v>#REF!</v>
      </c>
      <c r="L55" s="9" t="e">
        <f>IF('Формат Демина старый'!K53="","",'Формат Демина старый'!K53)</f>
        <v>#REF!</v>
      </c>
      <c r="M55" s="6" t="e">
        <f t="shared" si="1"/>
        <v>#REF!</v>
      </c>
      <c r="N55" s="6" t="e">
        <f t="shared" si="2"/>
        <v>#REF!</v>
      </c>
      <c r="O55" s="6" t="e">
        <f t="shared" si="3"/>
        <v>#REF!</v>
      </c>
      <c r="P55" s="6" t="e">
        <f t="shared" si="4"/>
        <v>#REF!</v>
      </c>
      <c r="Q55" s="24" t="e">
        <f t="shared" si="5"/>
        <v>#REF!</v>
      </c>
      <c r="R55" s="24" t="e">
        <f t="shared" si="6"/>
        <v>#REF!</v>
      </c>
      <c r="S55" s="6" t="e">
        <f>'Формат Демина старый'!P53</f>
        <v>#REF!</v>
      </c>
      <c r="T55" s="6" t="e">
        <f>'Формат Демина старый'!Q53</f>
        <v>#REF!</v>
      </c>
      <c r="U55" s="6" t="e">
        <f>IF('Формат Демина старый'!R53="","",'Формат Демина старый'!R53)</f>
        <v>#REF!</v>
      </c>
      <c r="V55" s="9" t="e">
        <f>IF('Формат Демина старый'!S53="","",'Формат Демина старый'!S53)</f>
        <v>#REF!</v>
      </c>
    </row>
    <row r="56" spans="1:22" outlineLevel="1" x14ac:dyDescent="0.3">
      <c r="A56" s="6"/>
      <c r="B56" s="6">
        <f t="shared" si="7"/>
        <v>50</v>
      </c>
      <c r="C56" s="6" t="str">
        <f>'Формат Демина старый'!B54</f>
        <v>Сибирь</v>
      </c>
      <c r="D56" s="6" t="e">
        <f>'Формат Демина старый'!C54</f>
        <v>#REF!</v>
      </c>
      <c r="E56" s="7" t="e">
        <f>'Формат Демина старый'!D54</f>
        <v>#REF!</v>
      </c>
      <c r="F56" s="7" t="e">
        <f>'Формат Демина старый'!E54</f>
        <v>#REF!</v>
      </c>
      <c r="G56" s="6" t="e">
        <f>'Формат Демина старый'!F54</f>
        <v>#REF!</v>
      </c>
      <c r="H56" s="6" t="e">
        <f>'Формат Демина старый'!G54</f>
        <v>#REF!</v>
      </c>
      <c r="I56" s="6" t="e">
        <f t="shared" si="0"/>
        <v>#REF!</v>
      </c>
      <c r="J56" s="6" t="e">
        <f>IF('Формат Демина старый'!I54="","",'Формат Демина старый'!I54)</f>
        <v>#REF!</v>
      </c>
      <c r="K56" s="24" t="e">
        <f>IF('Формат Демина старый'!T54="","",'Формат Демина старый'!T54)</f>
        <v>#REF!</v>
      </c>
      <c r="L56" s="9" t="e">
        <f>IF('Формат Демина старый'!K54="","",'Формат Демина старый'!K54)</f>
        <v>#REF!</v>
      </c>
      <c r="M56" s="6" t="e">
        <f t="shared" si="1"/>
        <v>#REF!</v>
      </c>
      <c r="N56" s="6" t="e">
        <f t="shared" si="2"/>
        <v>#REF!</v>
      </c>
      <c r="O56" s="6" t="e">
        <f t="shared" si="3"/>
        <v>#REF!</v>
      </c>
      <c r="P56" s="6" t="e">
        <f t="shared" si="4"/>
        <v>#REF!</v>
      </c>
      <c r="Q56" s="24" t="e">
        <f t="shared" si="5"/>
        <v>#REF!</v>
      </c>
      <c r="R56" s="24" t="e">
        <f t="shared" si="6"/>
        <v>#REF!</v>
      </c>
      <c r="S56" s="6" t="e">
        <f>'Формат Демина старый'!P54</f>
        <v>#REF!</v>
      </c>
      <c r="T56" s="6" t="e">
        <f>'Формат Демина старый'!Q54</f>
        <v>#REF!</v>
      </c>
      <c r="U56" s="6" t="e">
        <f>IF('Формат Демина старый'!R54="","",'Формат Демина старый'!R54)</f>
        <v>#REF!</v>
      </c>
      <c r="V56" s="9" t="e">
        <f>IF('Формат Демина старый'!S54="","",'Формат Демина старый'!S54)</f>
        <v>#REF!</v>
      </c>
    </row>
    <row r="57" spans="1:22" outlineLevel="1" x14ac:dyDescent="0.3">
      <c r="A57" s="6"/>
      <c r="B57" s="6">
        <f t="shared" si="7"/>
        <v>51</v>
      </c>
      <c r="C57" s="6" t="str">
        <f>'Формат Демина старый'!B55</f>
        <v>Сибирь</v>
      </c>
      <c r="D57" s="6" t="e">
        <f>'Формат Демина старый'!C55</f>
        <v>#REF!</v>
      </c>
      <c r="E57" s="7" t="e">
        <f>'Формат Демина старый'!D55</f>
        <v>#REF!</v>
      </c>
      <c r="F57" s="7" t="e">
        <f>'Формат Демина старый'!E55</f>
        <v>#REF!</v>
      </c>
      <c r="G57" s="6" t="e">
        <f>'Формат Демина старый'!F55</f>
        <v>#REF!</v>
      </c>
      <c r="H57" s="6" t="e">
        <f>'Формат Демина старый'!G55</f>
        <v>#REF!</v>
      </c>
      <c r="I57" s="6" t="e">
        <f t="shared" si="0"/>
        <v>#REF!</v>
      </c>
      <c r="J57" s="6" t="e">
        <f>IF('Формат Демина старый'!I55="","",'Формат Демина старый'!I55)</f>
        <v>#REF!</v>
      </c>
      <c r="K57" s="24" t="e">
        <f>IF('Формат Демина старый'!T55="","",'Формат Демина старый'!T55)</f>
        <v>#REF!</v>
      </c>
      <c r="L57" s="9" t="e">
        <f>IF('Формат Демина старый'!K55="","",'Формат Демина старый'!K55)</f>
        <v>#REF!</v>
      </c>
      <c r="M57" s="6" t="e">
        <f t="shared" si="1"/>
        <v>#REF!</v>
      </c>
      <c r="N57" s="6" t="e">
        <f t="shared" si="2"/>
        <v>#REF!</v>
      </c>
      <c r="O57" s="6" t="e">
        <f t="shared" si="3"/>
        <v>#REF!</v>
      </c>
      <c r="P57" s="6" t="e">
        <f t="shared" si="4"/>
        <v>#REF!</v>
      </c>
      <c r="Q57" s="24" t="e">
        <f t="shared" si="5"/>
        <v>#REF!</v>
      </c>
      <c r="R57" s="24" t="e">
        <f t="shared" si="6"/>
        <v>#REF!</v>
      </c>
      <c r="S57" s="6" t="e">
        <f>'Формат Демина старый'!P55</f>
        <v>#REF!</v>
      </c>
      <c r="T57" s="6" t="e">
        <f>'Формат Демина старый'!Q55</f>
        <v>#REF!</v>
      </c>
      <c r="U57" s="6" t="e">
        <f>IF('Формат Демина старый'!R55="","",'Формат Демина старый'!R55)</f>
        <v>#REF!</v>
      </c>
      <c r="V57" s="9" t="e">
        <f>IF('Формат Демина старый'!S55="","",'Формат Демина старый'!S55)</f>
        <v>#REF!</v>
      </c>
    </row>
    <row r="58" spans="1:22" outlineLevel="1" x14ac:dyDescent="0.3">
      <c r="A58" s="6"/>
      <c r="B58" s="6">
        <f t="shared" si="7"/>
        <v>52</v>
      </c>
      <c r="C58" s="6" t="str">
        <f>'Формат Демина старый'!B56</f>
        <v>Сибирь</v>
      </c>
      <c r="D58" s="6" t="e">
        <f>'Формат Демина старый'!C56</f>
        <v>#REF!</v>
      </c>
      <c r="E58" s="7" t="e">
        <f>'Формат Демина старый'!D56</f>
        <v>#REF!</v>
      </c>
      <c r="F58" s="7" t="e">
        <f>'Формат Демина старый'!E56</f>
        <v>#REF!</v>
      </c>
      <c r="G58" s="6" t="e">
        <f>'Формат Демина старый'!F56</f>
        <v>#REF!</v>
      </c>
      <c r="H58" s="6" t="e">
        <f>'Формат Демина старый'!G56</f>
        <v>#REF!</v>
      </c>
      <c r="I58" s="6" t="e">
        <f t="shared" si="0"/>
        <v>#REF!</v>
      </c>
      <c r="J58" s="6" t="e">
        <f>IF('Формат Демина старый'!I56="","",'Формат Демина старый'!I56)</f>
        <v>#REF!</v>
      </c>
      <c r="K58" s="24" t="e">
        <f>IF('Формат Демина старый'!T56="","",'Формат Демина старый'!T56)</f>
        <v>#REF!</v>
      </c>
      <c r="L58" s="9" t="e">
        <f>IF('Формат Демина старый'!K56="","",'Формат Демина старый'!K56)</f>
        <v>#REF!</v>
      </c>
      <c r="M58" s="6" t="e">
        <f t="shared" si="1"/>
        <v>#REF!</v>
      </c>
      <c r="N58" s="6" t="e">
        <f t="shared" si="2"/>
        <v>#REF!</v>
      </c>
      <c r="O58" s="6" t="e">
        <f t="shared" si="3"/>
        <v>#REF!</v>
      </c>
      <c r="P58" s="6" t="e">
        <f t="shared" si="4"/>
        <v>#REF!</v>
      </c>
      <c r="Q58" s="24" t="e">
        <f t="shared" si="5"/>
        <v>#REF!</v>
      </c>
      <c r="R58" s="24" t="e">
        <f t="shared" si="6"/>
        <v>#REF!</v>
      </c>
      <c r="S58" s="6" t="e">
        <f>'Формат Демина старый'!P56</f>
        <v>#REF!</v>
      </c>
      <c r="T58" s="6" t="e">
        <f>'Формат Демина старый'!Q56</f>
        <v>#REF!</v>
      </c>
      <c r="U58" s="6" t="e">
        <f>IF('Формат Демина старый'!R56="","",'Формат Демина старый'!R56)</f>
        <v>#REF!</v>
      </c>
      <c r="V58" s="9" t="e">
        <f>IF('Формат Демина старый'!S56="","",'Формат Демина старый'!S56)</f>
        <v>#REF!</v>
      </c>
    </row>
    <row r="59" spans="1:22" outlineLevel="1" x14ac:dyDescent="0.3">
      <c r="A59" s="6"/>
      <c r="B59" s="6">
        <f t="shared" ref="B59:B116" si="8">1+B58</f>
        <v>53</v>
      </c>
      <c r="C59" s="6" t="str">
        <f>'Формат Демина старый'!B57</f>
        <v>Сибирь</v>
      </c>
      <c r="D59" s="6" t="e">
        <f>'Формат Демина старый'!C57</f>
        <v>#REF!</v>
      </c>
      <c r="E59" s="7" t="e">
        <f>'Формат Демина старый'!D57</f>
        <v>#REF!</v>
      </c>
      <c r="F59" s="7" t="e">
        <f>'Формат Демина старый'!E57</f>
        <v>#REF!</v>
      </c>
      <c r="G59" s="6" t="e">
        <f>'Формат Демина старый'!F57</f>
        <v>#REF!</v>
      </c>
      <c r="H59" s="6" t="e">
        <f>'Формат Демина старый'!G57</f>
        <v>#REF!</v>
      </c>
      <c r="I59" s="6" t="e">
        <f t="shared" si="0"/>
        <v>#REF!</v>
      </c>
      <c r="J59" s="6" t="e">
        <f>IF('Формат Демина старый'!I57="","",'Формат Демина старый'!I57)</f>
        <v>#REF!</v>
      </c>
      <c r="K59" s="24" t="e">
        <f>IF('Формат Демина старый'!T57="","",'Формат Демина старый'!T57)</f>
        <v>#REF!</v>
      </c>
      <c r="L59" s="9" t="e">
        <f>IF('Формат Демина старый'!K57="","",'Формат Демина старый'!K57)</f>
        <v>#REF!</v>
      </c>
      <c r="M59" s="6" t="e">
        <f t="shared" si="1"/>
        <v>#REF!</v>
      </c>
      <c r="N59" s="6" t="e">
        <f t="shared" si="2"/>
        <v>#REF!</v>
      </c>
      <c r="O59" s="6" t="e">
        <f t="shared" si="3"/>
        <v>#REF!</v>
      </c>
      <c r="P59" s="6" t="e">
        <f t="shared" si="4"/>
        <v>#REF!</v>
      </c>
      <c r="Q59" s="24" t="e">
        <f t="shared" si="5"/>
        <v>#REF!</v>
      </c>
      <c r="R59" s="24" t="e">
        <f t="shared" si="6"/>
        <v>#REF!</v>
      </c>
      <c r="S59" s="6" t="e">
        <f>'Формат Демина старый'!P57</f>
        <v>#REF!</v>
      </c>
      <c r="T59" s="6" t="e">
        <f>'Формат Демина старый'!Q57</f>
        <v>#REF!</v>
      </c>
      <c r="U59" s="6" t="e">
        <f>IF('Формат Демина старый'!R57="","",'Формат Демина старый'!R57)</f>
        <v>#REF!</v>
      </c>
      <c r="V59" s="9" t="e">
        <f>IF('Формат Демина старый'!S57="","",'Формат Демина старый'!S57)</f>
        <v>#REF!</v>
      </c>
    </row>
    <row r="60" spans="1:22" outlineLevel="1" x14ac:dyDescent="0.3">
      <c r="A60" s="6"/>
      <c r="B60" s="6">
        <f t="shared" si="8"/>
        <v>54</v>
      </c>
      <c r="C60" s="6" t="str">
        <f>'Формат Демина старый'!B58</f>
        <v>Сибирь</v>
      </c>
      <c r="D60" s="6" t="e">
        <f>'Формат Демина старый'!C58</f>
        <v>#REF!</v>
      </c>
      <c r="E60" s="7" t="e">
        <f>'Формат Демина старый'!D58</f>
        <v>#REF!</v>
      </c>
      <c r="F60" s="7" t="e">
        <f>'Формат Демина старый'!E58</f>
        <v>#REF!</v>
      </c>
      <c r="G60" s="6" t="e">
        <f>'Формат Демина старый'!F58</f>
        <v>#REF!</v>
      </c>
      <c r="H60" s="6" t="e">
        <f>'Формат Демина старый'!G58</f>
        <v>#REF!</v>
      </c>
      <c r="I60" s="6" t="e">
        <f t="shared" si="0"/>
        <v>#REF!</v>
      </c>
      <c r="J60" s="6" t="e">
        <f>IF('Формат Демина старый'!I58="","",'Формат Демина старый'!I58)</f>
        <v>#REF!</v>
      </c>
      <c r="K60" s="24" t="e">
        <f>IF('Формат Демина старый'!T58="","",'Формат Демина старый'!T58)</f>
        <v>#REF!</v>
      </c>
      <c r="L60" s="9" t="e">
        <f>IF('Формат Демина старый'!K58="","",'Формат Демина старый'!K58)</f>
        <v>#REF!</v>
      </c>
      <c r="M60" s="6" t="e">
        <f t="shared" si="1"/>
        <v>#REF!</v>
      </c>
      <c r="N60" s="6" t="e">
        <f t="shared" si="2"/>
        <v>#REF!</v>
      </c>
      <c r="O60" s="6" t="e">
        <f t="shared" si="3"/>
        <v>#REF!</v>
      </c>
      <c r="P60" s="6" t="e">
        <f t="shared" si="4"/>
        <v>#REF!</v>
      </c>
      <c r="Q60" s="24" t="e">
        <f t="shared" si="5"/>
        <v>#REF!</v>
      </c>
      <c r="R60" s="24" t="e">
        <f t="shared" si="6"/>
        <v>#REF!</v>
      </c>
      <c r="S60" s="6" t="e">
        <f>'Формат Демина старый'!P58</f>
        <v>#REF!</v>
      </c>
      <c r="T60" s="6" t="e">
        <f>'Формат Демина старый'!Q58</f>
        <v>#REF!</v>
      </c>
      <c r="U60" s="6" t="e">
        <f>IF('Формат Демина старый'!R58="","",'Формат Демина старый'!R58)</f>
        <v>#REF!</v>
      </c>
      <c r="V60" s="9" t="e">
        <f>IF('Формат Демина старый'!S58="","",'Формат Демина старый'!S58)</f>
        <v>#REF!</v>
      </c>
    </row>
    <row r="61" spans="1:22" outlineLevel="1" x14ac:dyDescent="0.3">
      <c r="A61" s="6"/>
      <c r="B61" s="6">
        <f t="shared" si="8"/>
        <v>55</v>
      </c>
      <c r="C61" s="6" t="str">
        <f>'Формат Демина старый'!B59</f>
        <v>Сибирь</v>
      </c>
      <c r="D61" s="6" t="e">
        <f>'Формат Демина старый'!C59</f>
        <v>#REF!</v>
      </c>
      <c r="E61" s="7" t="e">
        <f>'Формат Демина старый'!D59</f>
        <v>#REF!</v>
      </c>
      <c r="F61" s="7" t="e">
        <f>'Формат Демина старый'!E59</f>
        <v>#REF!</v>
      </c>
      <c r="G61" s="6" t="e">
        <f>'Формат Демина старый'!F59</f>
        <v>#REF!</v>
      </c>
      <c r="H61" s="6" t="e">
        <f>'Формат Демина старый'!G59</f>
        <v>#REF!</v>
      </c>
      <c r="I61" s="6" t="e">
        <f t="shared" si="0"/>
        <v>#REF!</v>
      </c>
      <c r="J61" s="6" t="e">
        <f>IF('Формат Демина старый'!I59="","",'Формат Демина старый'!I59)</f>
        <v>#REF!</v>
      </c>
      <c r="K61" s="24" t="e">
        <f>IF('Формат Демина старый'!T59="","",'Формат Демина старый'!T59)</f>
        <v>#REF!</v>
      </c>
      <c r="L61" s="9" t="e">
        <f>IF('Формат Демина старый'!K59="","",'Формат Демина старый'!K59)</f>
        <v>#REF!</v>
      </c>
      <c r="M61" s="6" t="e">
        <f t="shared" si="1"/>
        <v>#REF!</v>
      </c>
      <c r="N61" s="6" t="e">
        <f t="shared" si="2"/>
        <v>#REF!</v>
      </c>
      <c r="O61" s="6" t="e">
        <f t="shared" si="3"/>
        <v>#REF!</v>
      </c>
      <c r="P61" s="6" t="e">
        <f t="shared" si="4"/>
        <v>#REF!</v>
      </c>
      <c r="Q61" s="24" t="e">
        <f t="shared" si="5"/>
        <v>#REF!</v>
      </c>
      <c r="R61" s="24" t="e">
        <f t="shared" si="6"/>
        <v>#REF!</v>
      </c>
      <c r="S61" s="6" t="e">
        <f>'Формат Демина старый'!P59</f>
        <v>#REF!</v>
      </c>
      <c r="T61" s="6" t="e">
        <f>'Формат Демина старый'!Q59</f>
        <v>#REF!</v>
      </c>
      <c r="U61" s="6" t="e">
        <f>IF('Формат Демина старый'!R59="","",'Формат Демина старый'!R59)</f>
        <v>#REF!</v>
      </c>
      <c r="V61" s="9" t="e">
        <f>IF('Формат Демина старый'!S59="","",'Формат Демина старый'!S59)</f>
        <v>#REF!</v>
      </c>
    </row>
    <row r="62" spans="1:22" outlineLevel="1" x14ac:dyDescent="0.3">
      <c r="A62" s="6"/>
      <c r="B62" s="6">
        <f t="shared" si="8"/>
        <v>56</v>
      </c>
      <c r="C62" s="6" t="str">
        <f>'Формат Демина старый'!B60</f>
        <v>Сибирь</v>
      </c>
      <c r="D62" s="6" t="e">
        <f>'Формат Демина старый'!C60</f>
        <v>#REF!</v>
      </c>
      <c r="E62" s="7" t="e">
        <f>'Формат Демина старый'!D60</f>
        <v>#REF!</v>
      </c>
      <c r="F62" s="7" t="e">
        <f>'Формат Демина старый'!E60</f>
        <v>#REF!</v>
      </c>
      <c r="G62" s="6" t="e">
        <f>'Формат Демина старый'!F60</f>
        <v>#REF!</v>
      </c>
      <c r="H62" s="6" t="e">
        <f>'Формат Демина старый'!G60</f>
        <v>#REF!</v>
      </c>
      <c r="I62" s="6" t="e">
        <f t="shared" si="0"/>
        <v>#REF!</v>
      </c>
      <c r="J62" s="6" t="e">
        <f>IF('Формат Демина старый'!I60="","",'Формат Демина старый'!I60)</f>
        <v>#REF!</v>
      </c>
      <c r="K62" s="24" t="e">
        <f>IF('Формат Демина старый'!T60="","",'Формат Демина старый'!T60)</f>
        <v>#REF!</v>
      </c>
      <c r="L62" s="9" t="e">
        <f>IF('Формат Демина старый'!K60="","",'Формат Демина старый'!K60)</f>
        <v>#REF!</v>
      </c>
      <c r="M62" s="6" t="e">
        <f t="shared" si="1"/>
        <v>#REF!</v>
      </c>
      <c r="N62" s="6" t="e">
        <f t="shared" si="2"/>
        <v>#REF!</v>
      </c>
      <c r="O62" s="6" t="e">
        <f t="shared" si="3"/>
        <v>#REF!</v>
      </c>
      <c r="P62" s="6" t="e">
        <f t="shared" si="4"/>
        <v>#REF!</v>
      </c>
      <c r="Q62" s="24" t="e">
        <f t="shared" si="5"/>
        <v>#REF!</v>
      </c>
      <c r="R62" s="24" t="e">
        <f t="shared" si="6"/>
        <v>#REF!</v>
      </c>
      <c r="S62" s="6" t="e">
        <f>'Формат Демина старый'!P60</f>
        <v>#REF!</v>
      </c>
      <c r="T62" s="6" t="e">
        <f>'Формат Демина старый'!Q60</f>
        <v>#REF!</v>
      </c>
      <c r="U62" s="6" t="e">
        <f>IF('Формат Демина старый'!R60="","",'Формат Демина старый'!R60)</f>
        <v>#REF!</v>
      </c>
      <c r="V62" s="9" t="e">
        <f>IF('Формат Демина старый'!S60="","",'Формат Демина старый'!S60)</f>
        <v>#REF!</v>
      </c>
    </row>
    <row r="63" spans="1:22" outlineLevel="1" x14ac:dyDescent="0.3">
      <c r="A63" s="6"/>
      <c r="B63" s="6">
        <f t="shared" si="8"/>
        <v>57</v>
      </c>
      <c r="C63" s="6" t="str">
        <f>'Формат Демина старый'!B61</f>
        <v>Сибирь</v>
      </c>
      <c r="D63" s="6" t="e">
        <f>'Формат Демина старый'!C61</f>
        <v>#REF!</v>
      </c>
      <c r="E63" s="7" t="e">
        <f>'Формат Демина старый'!D61</f>
        <v>#REF!</v>
      </c>
      <c r="F63" s="7" t="e">
        <f>'Формат Демина старый'!E61</f>
        <v>#REF!</v>
      </c>
      <c r="G63" s="6" t="e">
        <f>'Формат Демина старый'!F61</f>
        <v>#REF!</v>
      </c>
      <c r="H63" s="6" t="e">
        <f>'Формат Демина старый'!G61</f>
        <v>#REF!</v>
      </c>
      <c r="I63" s="6" t="e">
        <f t="shared" si="0"/>
        <v>#REF!</v>
      </c>
      <c r="J63" s="6" t="e">
        <f>IF('Формат Демина старый'!I61="","",'Формат Демина старый'!I61)</f>
        <v>#REF!</v>
      </c>
      <c r="K63" s="24" t="e">
        <f>IF('Формат Демина старый'!T61="","",'Формат Демина старый'!T61)</f>
        <v>#REF!</v>
      </c>
      <c r="L63" s="9" t="e">
        <f>IF('Формат Демина старый'!K61="","",'Формат Демина старый'!K61)</f>
        <v>#REF!</v>
      </c>
      <c r="M63" s="6" t="e">
        <f t="shared" si="1"/>
        <v>#REF!</v>
      </c>
      <c r="N63" s="6" t="e">
        <f t="shared" si="2"/>
        <v>#REF!</v>
      </c>
      <c r="O63" s="6" t="e">
        <f t="shared" si="3"/>
        <v>#REF!</v>
      </c>
      <c r="P63" s="6" t="e">
        <f t="shared" si="4"/>
        <v>#REF!</v>
      </c>
      <c r="Q63" s="24" t="e">
        <f t="shared" si="5"/>
        <v>#REF!</v>
      </c>
      <c r="R63" s="24" t="e">
        <f t="shared" si="6"/>
        <v>#REF!</v>
      </c>
      <c r="S63" s="6" t="e">
        <f>'Формат Демина старый'!P61</f>
        <v>#REF!</v>
      </c>
      <c r="T63" s="6" t="e">
        <f>'Формат Демина старый'!Q61</f>
        <v>#REF!</v>
      </c>
      <c r="U63" s="6" t="e">
        <f>IF('Формат Демина старый'!R61="","",'Формат Демина старый'!R61)</f>
        <v>#REF!</v>
      </c>
      <c r="V63" s="9" t="e">
        <f>IF('Формат Демина старый'!S61="","",'Формат Демина старый'!S61)</f>
        <v>#REF!</v>
      </c>
    </row>
    <row r="64" spans="1:22" outlineLevel="1" x14ac:dyDescent="0.3">
      <c r="A64" s="6"/>
      <c r="B64" s="6">
        <f t="shared" si="8"/>
        <v>58</v>
      </c>
      <c r="C64" s="6" t="str">
        <f>'Формат Демина старый'!B62</f>
        <v>Сибирь</v>
      </c>
      <c r="D64" s="6" t="e">
        <f>'Формат Демина старый'!C62</f>
        <v>#REF!</v>
      </c>
      <c r="E64" s="7" t="e">
        <f>'Формат Демина старый'!D62</f>
        <v>#REF!</v>
      </c>
      <c r="F64" s="7" t="e">
        <f>'Формат Демина старый'!E62</f>
        <v>#REF!</v>
      </c>
      <c r="G64" s="6" t="e">
        <f>'Формат Демина старый'!F62</f>
        <v>#REF!</v>
      </c>
      <c r="H64" s="6" t="e">
        <f>'Формат Демина старый'!G62</f>
        <v>#REF!</v>
      </c>
      <c r="I64" s="6" t="e">
        <f t="shared" si="0"/>
        <v>#REF!</v>
      </c>
      <c r="J64" s="6" t="e">
        <f>IF('Формат Демина старый'!I62="","",'Формат Демина старый'!I62)</f>
        <v>#REF!</v>
      </c>
      <c r="K64" s="24" t="e">
        <f>IF('Формат Демина старый'!T62="","",'Формат Демина старый'!T62)</f>
        <v>#REF!</v>
      </c>
      <c r="L64" s="9" t="e">
        <f>IF('Формат Демина старый'!K62="","",'Формат Демина старый'!K62)</f>
        <v>#REF!</v>
      </c>
      <c r="M64" s="6" t="e">
        <f t="shared" si="1"/>
        <v>#REF!</v>
      </c>
      <c r="N64" s="6" t="e">
        <f t="shared" si="2"/>
        <v>#REF!</v>
      </c>
      <c r="O64" s="6" t="e">
        <f t="shared" si="3"/>
        <v>#REF!</v>
      </c>
      <c r="P64" s="6" t="e">
        <f t="shared" si="4"/>
        <v>#REF!</v>
      </c>
      <c r="Q64" s="24" t="e">
        <f t="shared" si="5"/>
        <v>#REF!</v>
      </c>
      <c r="R64" s="24" t="e">
        <f t="shared" si="6"/>
        <v>#REF!</v>
      </c>
      <c r="S64" s="6" t="e">
        <f>'Формат Демина старый'!P62</f>
        <v>#REF!</v>
      </c>
      <c r="T64" s="6" t="e">
        <f>'Формат Демина старый'!Q62</f>
        <v>#REF!</v>
      </c>
      <c r="U64" s="6" t="e">
        <f>IF('Формат Демина старый'!R62="","",'Формат Демина старый'!R62)</f>
        <v>#REF!</v>
      </c>
      <c r="V64" s="9" t="e">
        <f>IF('Формат Демина старый'!S62="","",'Формат Демина старый'!S62)</f>
        <v>#REF!</v>
      </c>
    </row>
    <row r="65" spans="1:22" outlineLevel="1" x14ac:dyDescent="0.3">
      <c r="A65" s="6"/>
      <c r="B65" s="6">
        <f t="shared" si="8"/>
        <v>59</v>
      </c>
      <c r="C65" s="6" t="str">
        <f>'Формат Демина старый'!B63</f>
        <v>Сибирь</v>
      </c>
      <c r="D65" s="6" t="e">
        <f>'Формат Демина старый'!C63</f>
        <v>#REF!</v>
      </c>
      <c r="E65" s="7" t="e">
        <f>'Формат Демина старый'!D63</f>
        <v>#REF!</v>
      </c>
      <c r="F65" s="7" t="e">
        <f>'Формат Демина старый'!E63</f>
        <v>#REF!</v>
      </c>
      <c r="G65" s="6" t="e">
        <f>'Формат Демина старый'!F63</f>
        <v>#REF!</v>
      </c>
      <c r="H65" s="6" t="e">
        <f>'Формат Демина старый'!G63</f>
        <v>#REF!</v>
      </c>
      <c r="I65" s="6" t="e">
        <f t="shared" si="0"/>
        <v>#REF!</v>
      </c>
      <c r="J65" s="6" t="e">
        <f>IF('Формат Демина старый'!I63="","",'Формат Демина старый'!I63)</f>
        <v>#REF!</v>
      </c>
      <c r="K65" s="24" t="e">
        <f>IF('Формат Демина старый'!T63="","",'Формат Демина старый'!T63)</f>
        <v>#REF!</v>
      </c>
      <c r="L65" s="9" t="e">
        <f>IF('Формат Демина старый'!K63="","",'Формат Демина старый'!K63)</f>
        <v>#REF!</v>
      </c>
      <c r="M65" s="6" t="e">
        <f t="shared" si="1"/>
        <v>#REF!</v>
      </c>
      <c r="N65" s="6" t="e">
        <f t="shared" si="2"/>
        <v>#REF!</v>
      </c>
      <c r="O65" s="6" t="e">
        <f t="shared" si="3"/>
        <v>#REF!</v>
      </c>
      <c r="P65" s="6" t="e">
        <f t="shared" si="4"/>
        <v>#REF!</v>
      </c>
      <c r="Q65" s="24" t="e">
        <f t="shared" si="5"/>
        <v>#REF!</v>
      </c>
      <c r="R65" s="24" t="e">
        <f t="shared" si="6"/>
        <v>#REF!</v>
      </c>
      <c r="S65" s="6" t="e">
        <f>'Формат Демина старый'!P63</f>
        <v>#REF!</v>
      </c>
      <c r="T65" s="6" t="e">
        <f>'Формат Демина старый'!Q63</f>
        <v>#REF!</v>
      </c>
      <c r="U65" s="6" t="e">
        <f>IF('Формат Демина старый'!R63="","",'Формат Демина старый'!R63)</f>
        <v>#REF!</v>
      </c>
      <c r="V65" s="9" t="e">
        <f>IF('Формат Демина старый'!S63="","",'Формат Демина старый'!S63)</f>
        <v>#REF!</v>
      </c>
    </row>
    <row r="66" spans="1:22" outlineLevel="1" x14ac:dyDescent="0.3">
      <c r="A66" s="6"/>
      <c r="B66" s="6">
        <f t="shared" si="8"/>
        <v>60</v>
      </c>
      <c r="C66" s="6" t="str">
        <f>'Формат Демина старый'!B64</f>
        <v>Сибирь</v>
      </c>
      <c r="D66" s="6" t="e">
        <f>'Формат Демина старый'!C64</f>
        <v>#REF!</v>
      </c>
      <c r="E66" s="7" t="e">
        <f>'Формат Демина старый'!D64</f>
        <v>#REF!</v>
      </c>
      <c r="F66" s="7" t="e">
        <f>'Формат Демина старый'!E64</f>
        <v>#REF!</v>
      </c>
      <c r="G66" s="6" t="e">
        <f>'Формат Демина старый'!F64</f>
        <v>#REF!</v>
      </c>
      <c r="H66" s="6" t="e">
        <f>'Формат Демина старый'!G64</f>
        <v>#REF!</v>
      </c>
      <c r="I66" s="6" t="e">
        <f t="shared" si="0"/>
        <v>#REF!</v>
      </c>
      <c r="J66" s="6" t="e">
        <f>IF('Формат Демина старый'!I64="","",'Формат Демина старый'!I64)</f>
        <v>#REF!</v>
      </c>
      <c r="K66" s="24" t="e">
        <f>IF('Формат Демина старый'!T64="","",'Формат Демина старый'!T64)</f>
        <v>#REF!</v>
      </c>
      <c r="L66" s="9" t="e">
        <f>IF('Формат Демина старый'!K64="","",'Формат Демина старый'!K64)</f>
        <v>#REF!</v>
      </c>
      <c r="M66" s="6" t="e">
        <f t="shared" si="1"/>
        <v>#REF!</v>
      </c>
      <c r="N66" s="6" t="e">
        <f t="shared" si="2"/>
        <v>#REF!</v>
      </c>
      <c r="O66" s="6" t="e">
        <f t="shared" si="3"/>
        <v>#REF!</v>
      </c>
      <c r="P66" s="6" t="e">
        <f t="shared" si="4"/>
        <v>#REF!</v>
      </c>
      <c r="Q66" s="24" t="e">
        <f t="shared" si="5"/>
        <v>#REF!</v>
      </c>
      <c r="R66" s="24" t="e">
        <f t="shared" si="6"/>
        <v>#REF!</v>
      </c>
      <c r="S66" s="6" t="e">
        <f>'Формат Демина старый'!P64</f>
        <v>#REF!</v>
      </c>
      <c r="T66" s="6" t="e">
        <f>'Формат Демина старый'!Q64</f>
        <v>#REF!</v>
      </c>
      <c r="U66" s="6" t="e">
        <f>IF('Формат Демина старый'!R64="","",'Формат Демина старый'!R64)</f>
        <v>#REF!</v>
      </c>
      <c r="V66" s="9" t="e">
        <f>IF('Формат Демина старый'!S64="","",'Формат Демина старый'!S64)</f>
        <v>#REF!</v>
      </c>
    </row>
    <row r="67" spans="1:22" outlineLevel="1" x14ac:dyDescent="0.3">
      <c r="A67" s="6"/>
      <c r="B67" s="6">
        <f t="shared" si="8"/>
        <v>61</v>
      </c>
      <c r="C67" s="6" t="str">
        <f>'Формат Демина старый'!B65</f>
        <v>Сибирь</v>
      </c>
      <c r="D67" s="6" t="e">
        <f>'Формат Демина старый'!C65</f>
        <v>#REF!</v>
      </c>
      <c r="E67" s="7" t="e">
        <f>'Формат Демина старый'!D65</f>
        <v>#REF!</v>
      </c>
      <c r="F67" s="7" t="e">
        <f>'Формат Демина старый'!E65</f>
        <v>#REF!</v>
      </c>
      <c r="G67" s="6" t="e">
        <f>'Формат Демина старый'!F65</f>
        <v>#REF!</v>
      </c>
      <c r="H67" s="6" t="e">
        <f>'Формат Демина старый'!G65</f>
        <v>#REF!</v>
      </c>
      <c r="I67" s="6" t="e">
        <f t="shared" si="0"/>
        <v>#REF!</v>
      </c>
      <c r="J67" s="6" t="e">
        <f>IF('Формат Демина старый'!I65="","",'Формат Демина старый'!I65)</f>
        <v>#REF!</v>
      </c>
      <c r="K67" s="24" t="e">
        <f>IF('Формат Демина старый'!T65="","",'Формат Демина старый'!T65)</f>
        <v>#REF!</v>
      </c>
      <c r="L67" s="9" t="e">
        <f>IF('Формат Демина старый'!K65="","",'Формат Демина старый'!K65)</f>
        <v>#REF!</v>
      </c>
      <c r="M67" s="6" t="e">
        <f t="shared" si="1"/>
        <v>#REF!</v>
      </c>
      <c r="N67" s="6" t="e">
        <f t="shared" si="2"/>
        <v>#REF!</v>
      </c>
      <c r="O67" s="6" t="e">
        <f t="shared" si="3"/>
        <v>#REF!</v>
      </c>
      <c r="P67" s="6" t="e">
        <f t="shared" si="4"/>
        <v>#REF!</v>
      </c>
      <c r="Q67" s="24" t="e">
        <f t="shared" si="5"/>
        <v>#REF!</v>
      </c>
      <c r="R67" s="24" t="e">
        <f t="shared" si="6"/>
        <v>#REF!</v>
      </c>
      <c r="S67" s="6" t="e">
        <f>'Формат Демина старый'!P65</f>
        <v>#REF!</v>
      </c>
      <c r="T67" s="6" t="e">
        <f>'Формат Демина старый'!Q65</f>
        <v>#REF!</v>
      </c>
      <c r="U67" s="6" t="e">
        <f>IF('Формат Демина старый'!R65="","",'Формат Демина старый'!R65)</f>
        <v>#REF!</v>
      </c>
      <c r="V67" s="9" t="e">
        <f>IF('Формат Демина старый'!S65="","",'Формат Демина старый'!S65)</f>
        <v>#REF!</v>
      </c>
    </row>
    <row r="68" spans="1:22" outlineLevel="1" x14ac:dyDescent="0.3">
      <c r="A68" s="6"/>
      <c r="B68" s="6">
        <f t="shared" si="8"/>
        <v>62</v>
      </c>
      <c r="C68" s="6" t="str">
        <f>'Формат Демина старый'!B66</f>
        <v>Сибирь</v>
      </c>
      <c r="D68" s="6" t="e">
        <f>'Формат Демина старый'!C66</f>
        <v>#REF!</v>
      </c>
      <c r="E68" s="7" t="e">
        <f>'Формат Демина старый'!D66</f>
        <v>#REF!</v>
      </c>
      <c r="F68" s="7" t="e">
        <f>'Формат Демина старый'!E66</f>
        <v>#REF!</v>
      </c>
      <c r="G68" s="6" t="e">
        <f>'Формат Демина старый'!F66</f>
        <v>#REF!</v>
      </c>
      <c r="H68" s="6" t="e">
        <f>'Формат Демина старый'!G66</f>
        <v>#REF!</v>
      </c>
      <c r="I68" s="6" t="e">
        <f t="shared" si="0"/>
        <v>#REF!</v>
      </c>
      <c r="J68" s="6" t="e">
        <f>IF('Формат Демина старый'!I66="","",'Формат Демина старый'!I66)</f>
        <v>#REF!</v>
      </c>
      <c r="K68" s="24" t="e">
        <f>IF('Формат Демина старый'!T66="","",'Формат Демина старый'!T66)</f>
        <v>#REF!</v>
      </c>
      <c r="L68" s="9" t="e">
        <f>IF('Формат Демина старый'!K66="","",'Формат Демина старый'!K66)</f>
        <v>#REF!</v>
      </c>
      <c r="M68" s="6" t="e">
        <f t="shared" si="1"/>
        <v>#REF!</v>
      </c>
      <c r="N68" s="6" t="e">
        <f t="shared" si="2"/>
        <v>#REF!</v>
      </c>
      <c r="O68" s="6" t="e">
        <f t="shared" si="3"/>
        <v>#REF!</v>
      </c>
      <c r="P68" s="6" t="e">
        <f t="shared" si="4"/>
        <v>#REF!</v>
      </c>
      <c r="Q68" s="24" t="e">
        <f t="shared" si="5"/>
        <v>#REF!</v>
      </c>
      <c r="R68" s="24" t="e">
        <f t="shared" si="6"/>
        <v>#REF!</v>
      </c>
      <c r="S68" s="6" t="e">
        <f>'Формат Демина старый'!P66</f>
        <v>#REF!</v>
      </c>
      <c r="T68" s="6" t="e">
        <f>'Формат Демина старый'!Q66</f>
        <v>#REF!</v>
      </c>
      <c r="U68" s="6" t="e">
        <f>IF('Формат Демина старый'!R66="","",'Формат Демина старый'!R66)</f>
        <v>#REF!</v>
      </c>
      <c r="V68" s="9" t="e">
        <f>IF('Формат Демина старый'!S66="","",'Формат Демина старый'!S66)</f>
        <v>#REF!</v>
      </c>
    </row>
    <row r="69" spans="1:22" outlineLevel="1" x14ac:dyDescent="0.3">
      <c r="A69" s="6"/>
      <c r="B69" s="6">
        <f t="shared" si="8"/>
        <v>63</v>
      </c>
      <c r="C69" s="6" t="str">
        <f>'Формат Демина старый'!B67</f>
        <v>Сибирь</v>
      </c>
      <c r="D69" s="6" t="e">
        <f>'Формат Демина старый'!C67</f>
        <v>#REF!</v>
      </c>
      <c r="E69" s="7" t="e">
        <f>'Формат Демина старый'!D67</f>
        <v>#REF!</v>
      </c>
      <c r="F69" s="7" t="e">
        <f>'Формат Демина старый'!E67</f>
        <v>#REF!</v>
      </c>
      <c r="G69" s="6" t="e">
        <f>'Формат Демина старый'!F67</f>
        <v>#REF!</v>
      </c>
      <c r="H69" s="6" t="e">
        <f>'Формат Демина старый'!G67</f>
        <v>#REF!</v>
      </c>
      <c r="I69" s="6" t="e">
        <f t="shared" si="0"/>
        <v>#REF!</v>
      </c>
      <c r="J69" s="6" t="e">
        <f>IF('Формат Демина старый'!I67="","",'Формат Демина старый'!I67)</f>
        <v>#REF!</v>
      </c>
      <c r="K69" s="24" t="e">
        <f>IF('Формат Демина старый'!T67="","",'Формат Демина старый'!T67)</f>
        <v>#REF!</v>
      </c>
      <c r="L69" s="9" t="e">
        <f>IF('Формат Демина старый'!K67="","",'Формат Демина старый'!K67)</f>
        <v>#REF!</v>
      </c>
      <c r="M69" s="6" t="e">
        <f t="shared" si="1"/>
        <v>#REF!</v>
      </c>
      <c r="N69" s="6" t="e">
        <f t="shared" si="2"/>
        <v>#REF!</v>
      </c>
      <c r="O69" s="6" t="e">
        <f t="shared" si="3"/>
        <v>#REF!</v>
      </c>
      <c r="P69" s="6" t="e">
        <f t="shared" si="4"/>
        <v>#REF!</v>
      </c>
      <c r="Q69" s="24" t="e">
        <f t="shared" si="5"/>
        <v>#REF!</v>
      </c>
      <c r="R69" s="24" t="e">
        <f t="shared" si="6"/>
        <v>#REF!</v>
      </c>
      <c r="S69" s="6" t="e">
        <f>'Формат Демина старый'!P67</f>
        <v>#REF!</v>
      </c>
      <c r="T69" s="6" t="e">
        <f>'Формат Демина старый'!Q67</f>
        <v>#REF!</v>
      </c>
      <c r="U69" s="6" t="e">
        <f>IF('Формат Демина старый'!R67="","",'Формат Демина старый'!R67)</f>
        <v>#REF!</v>
      </c>
      <c r="V69" s="9" t="e">
        <f>IF('Формат Демина старый'!S67="","",'Формат Демина старый'!S67)</f>
        <v>#REF!</v>
      </c>
    </row>
    <row r="70" spans="1:22" outlineLevel="1" x14ac:dyDescent="0.3">
      <c r="A70" s="6"/>
      <c r="B70" s="6">
        <f t="shared" si="8"/>
        <v>64</v>
      </c>
      <c r="C70" s="6" t="str">
        <f>'Формат Демина старый'!B68</f>
        <v>Сибирь</v>
      </c>
      <c r="D70" s="6" t="e">
        <f>'Формат Демина старый'!C68</f>
        <v>#REF!</v>
      </c>
      <c r="E70" s="7" t="e">
        <f>'Формат Демина старый'!D68</f>
        <v>#REF!</v>
      </c>
      <c r="F70" s="7" t="e">
        <f>'Формат Демина старый'!E68</f>
        <v>#REF!</v>
      </c>
      <c r="G70" s="6" t="e">
        <f>'Формат Демина старый'!F68</f>
        <v>#REF!</v>
      </c>
      <c r="H70" s="6" t="e">
        <f>'Формат Демина старый'!G68</f>
        <v>#REF!</v>
      </c>
      <c r="I70" s="6" t="e">
        <f t="shared" si="0"/>
        <v>#REF!</v>
      </c>
      <c r="J70" s="6" t="e">
        <f>IF('Формат Демина старый'!I68="","",'Формат Демина старый'!I68)</f>
        <v>#REF!</v>
      </c>
      <c r="K70" s="24" t="e">
        <f>IF('Формат Демина старый'!T68="","",'Формат Демина старый'!T68)</f>
        <v>#REF!</v>
      </c>
      <c r="L70" s="9" t="e">
        <f>IF('Формат Демина старый'!K68="","",'Формат Демина старый'!K68)</f>
        <v>#REF!</v>
      </c>
      <c r="M70" s="6" t="e">
        <f t="shared" si="1"/>
        <v>#REF!</v>
      </c>
      <c r="N70" s="6" t="e">
        <f t="shared" si="2"/>
        <v>#REF!</v>
      </c>
      <c r="O70" s="6" t="e">
        <f t="shared" si="3"/>
        <v>#REF!</v>
      </c>
      <c r="P70" s="6" t="e">
        <f t="shared" si="4"/>
        <v>#REF!</v>
      </c>
      <c r="Q70" s="24" t="e">
        <f t="shared" si="5"/>
        <v>#REF!</v>
      </c>
      <c r="R70" s="24" t="e">
        <f t="shared" si="6"/>
        <v>#REF!</v>
      </c>
      <c r="S70" s="6" t="e">
        <f>'Формат Демина старый'!P68</f>
        <v>#REF!</v>
      </c>
      <c r="T70" s="6" t="e">
        <f>'Формат Демина старый'!Q68</f>
        <v>#REF!</v>
      </c>
      <c r="U70" s="6" t="e">
        <f>IF('Формат Демина старый'!R68="","",'Формат Демина старый'!R68)</f>
        <v>#REF!</v>
      </c>
      <c r="V70" s="9" t="e">
        <f>IF('Формат Демина старый'!S68="","",'Формат Демина старый'!S68)</f>
        <v>#REF!</v>
      </c>
    </row>
    <row r="71" spans="1:22" outlineLevel="1" x14ac:dyDescent="0.3">
      <c r="A71" s="6"/>
      <c r="B71" s="6">
        <f t="shared" si="8"/>
        <v>65</v>
      </c>
      <c r="C71" s="6" t="str">
        <f>'Формат Демина старый'!B69</f>
        <v>Сибирь</v>
      </c>
      <c r="D71" s="6" t="e">
        <f>'Формат Демина старый'!C69</f>
        <v>#REF!</v>
      </c>
      <c r="E71" s="7" t="e">
        <f>'Формат Демина старый'!D69</f>
        <v>#REF!</v>
      </c>
      <c r="F71" s="7" t="e">
        <f>'Формат Демина старый'!E69</f>
        <v>#REF!</v>
      </c>
      <c r="G71" s="6" t="e">
        <f>'Формат Демина старый'!F69</f>
        <v>#REF!</v>
      </c>
      <c r="H71" s="6" t="e">
        <f>'Формат Демина старый'!G69</f>
        <v>#REF!</v>
      </c>
      <c r="I71" s="6" t="e">
        <f t="shared" ref="I71:I120" si="9">IF(J71="","",1)</f>
        <v>#REF!</v>
      </c>
      <c r="J71" s="6" t="e">
        <f>IF('Формат Демина старый'!I69="","",'Формат Демина старый'!I69)</f>
        <v>#REF!</v>
      </c>
      <c r="K71" s="24" t="e">
        <f>IF('Формат Демина старый'!T69="","",'Формат Демина старый'!T69)</f>
        <v>#REF!</v>
      </c>
      <c r="L71" s="9" t="e">
        <f>IF('Формат Демина старый'!K69="","",'Формат Демина старый'!K69)</f>
        <v>#REF!</v>
      </c>
      <c r="M71" s="6" t="e">
        <f t="shared" ref="M71:M120" si="10">IF(AND(G71=1,NOT(I71=1)), 1, "")</f>
        <v>#REF!</v>
      </c>
      <c r="N71" s="6" t="e">
        <f t="shared" ref="N71:N120" si="11">IF(AND(H71=1,(J71="")), 1, "")</f>
        <v>#REF!</v>
      </c>
      <c r="O71" s="6" t="e">
        <f t="shared" ref="O71:O120" si="12">IF(P71="","",1)</f>
        <v>#REF!</v>
      </c>
      <c r="P71" s="6" t="e">
        <f t="shared" ref="P71:P72" si="13">IF(OR(' ППЭ ЕГЭ'!#REF!="Россети Сибирь",' ППЭ ЕГЭ'!#REF!="БУЗОО «ОКБ»"),1,"")</f>
        <v>#REF!</v>
      </c>
      <c r="Q71" s="24" t="e">
        <f t="shared" ref="Q71:Q72" si="14">IF(' ППЭ ЕГЭ'!#REF!="Россети Сибирь",' ППЭ ЕГЭ'!#REF!,IF(' ППЭ ЕГЭ'!#REF!="БУЗОО «ОКБ»",200,""))</f>
        <v>#REF!</v>
      </c>
      <c r="R71" s="24" t="e">
        <f t="shared" ref="R71:R120" si="15">IF(S71="","",1)</f>
        <v>#REF!</v>
      </c>
      <c r="S71" s="6" t="e">
        <f>'Формат Демина старый'!P69</f>
        <v>#REF!</v>
      </c>
      <c r="T71" s="6" t="e">
        <f>'Формат Демина старый'!Q69</f>
        <v>#REF!</v>
      </c>
      <c r="U71" s="6" t="e">
        <f>IF('Формат Демина старый'!R69="","",'Формат Демина старый'!R69)</f>
        <v>#REF!</v>
      </c>
      <c r="V71" s="9" t="e">
        <f>IF('Формат Демина старый'!S69="","",'Формат Демина старый'!S69)</f>
        <v>#REF!</v>
      </c>
    </row>
    <row r="72" spans="1:22" outlineLevel="1" x14ac:dyDescent="0.3">
      <c r="A72" s="6"/>
      <c r="B72" s="6">
        <f t="shared" si="8"/>
        <v>66</v>
      </c>
      <c r="C72" s="6" t="str">
        <f>'Формат Демина старый'!B70</f>
        <v>Сибирь</v>
      </c>
      <c r="D72" s="6" t="e">
        <f>'Формат Демина старый'!C70</f>
        <v>#REF!</v>
      </c>
      <c r="E72" s="7" t="e">
        <f>'Формат Демина старый'!D70</f>
        <v>#REF!</v>
      </c>
      <c r="F72" s="7" t="e">
        <f>'Формат Демина старый'!E70</f>
        <v>#REF!</v>
      </c>
      <c r="G72" s="6" t="e">
        <f>'Формат Демина старый'!F70</f>
        <v>#REF!</v>
      </c>
      <c r="H72" s="6" t="e">
        <f>'Формат Демина старый'!G70</f>
        <v>#REF!</v>
      </c>
      <c r="I72" s="6" t="e">
        <f t="shared" si="9"/>
        <v>#REF!</v>
      </c>
      <c r="J72" s="6" t="e">
        <f>IF('Формат Демина старый'!I70="","",'Формат Демина старый'!I70)</f>
        <v>#REF!</v>
      </c>
      <c r="K72" s="24" t="e">
        <f>IF('Формат Демина старый'!T70="","",'Формат Демина старый'!T70)</f>
        <v>#REF!</v>
      </c>
      <c r="L72" s="9" t="e">
        <f>IF('Формат Демина старый'!K70="","",'Формат Демина старый'!K70)</f>
        <v>#REF!</v>
      </c>
      <c r="M72" s="6" t="e">
        <f t="shared" si="10"/>
        <v>#REF!</v>
      </c>
      <c r="N72" s="6" t="e">
        <f t="shared" si="11"/>
        <v>#REF!</v>
      </c>
      <c r="O72" s="6" t="e">
        <f t="shared" si="12"/>
        <v>#REF!</v>
      </c>
      <c r="P72" s="6" t="e">
        <f t="shared" si="13"/>
        <v>#REF!</v>
      </c>
      <c r="Q72" s="24" t="e">
        <f t="shared" si="14"/>
        <v>#REF!</v>
      </c>
      <c r="R72" s="24" t="e">
        <f t="shared" si="15"/>
        <v>#REF!</v>
      </c>
      <c r="S72" s="6" t="e">
        <f>'Формат Демина старый'!P70</f>
        <v>#REF!</v>
      </c>
      <c r="T72" s="6" t="e">
        <f>'Формат Демина старый'!Q70</f>
        <v>#REF!</v>
      </c>
      <c r="U72" s="6" t="e">
        <f>IF('Формат Демина старый'!R70="","",'Формат Демина старый'!R70)</f>
        <v>#REF!</v>
      </c>
      <c r="V72" s="9" t="e">
        <f>IF('Формат Демина старый'!S70="","",'Формат Демина старый'!S70)</f>
        <v>#REF!</v>
      </c>
    </row>
    <row r="73" spans="1:22" ht="49.5" outlineLevel="1" x14ac:dyDescent="0.3">
      <c r="A73" s="6"/>
      <c r="B73" s="6">
        <f t="shared" si="8"/>
        <v>67</v>
      </c>
      <c r="C73" s="6" t="str">
        <f>'Формат Демина старый'!B71</f>
        <v>Сибирь</v>
      </c>
      <c r="D73" s="6" t="e">
        <f>'Формат Демина старый'!C71</f>
        <v>#REF!</v>
      </c>
      <c r="E73" s="7" t="e">
        <f>'Формат Демина старый'!D71</f>
        <v>#REF!</v>
      </c>
      <c r="F73" s="7" t="str">
        <f>'Формат Демина старый'!E71</f>
        <v>МАОУ «Петропавловская СОШ №1»</v>
      </c>
      <c r="G73" s="6" t="e">
        <f>'Формат Демина старый'!F71</f>
        <v>#REF!</v>
      </c>
      <c r="H73" s="6" t="e">
        <f>'Формат Демина старый'!G71</f>
        <v>#REF!</v>
      </c>
      <c r="I73" s="6" t="e">
        <f t="shared" si="9"/>
        <v>#REF!</v>
      </c>
      <c r="J73" s="6" t="e">
        <f>IF('Формат Демина старый'!I71="","",'Формат Демина старый'!I71)</f>
        <v>#REF!</v>
      </c>
      <c r="K73" s="24" t="e">
        <f>IF('Формат Демина старый'!T71="","",'Формат Демина старый'!T71)</f>
        <v>#REF!</v>
      </c>
      <c r="L73" s="9" t="e">
        <f>IF('Формат Демина старый'!K71="","",'Формат Демина старый'!K71)</f>
        <v>#REF!</v>
      </c>
      <c r="M73" s="6" t="e">
        <f t="shared" si="10"/>
        <v>#REF!</v>
      </c>
      <c r="N73" s="6" t="e">
        <f t="shared" si="11"/>
        <v>#REF!</v>
      </c>
      <c r="O73" s="6" t="e">
        <f t="shared" si="12"/>
        <v>#REF!</v>
      </c>
      <c r="P73" s="6" t="e">
        <f>IF(OR(#REF!="Россети Сибирь",#REF!="БУЗОО «ОКБ»"),1,"")</f>
        <v>#REF!</v>
      </c>
      <c r="Q73" s="24" t="e">
        <f>IF(#REF!="Россети Сибирь",' ППЭ ЕГЭ'!F13,IF(#REF!="БУЗОО «ОКБ»",200,""))</f>
        <v>#REF!</v>
      </c>
      <c r="R73" s="24" t="e">
        <f t="shared" si="15"/>
        <v>#REF!</v>
      </c>
      <c r="S73" s="6" t="e">
        <f>'Формат Демина старый'!P71</f>
        <v>#REF!</v>
      </c>
      <c r="T73" s="6" t="e">
        <f>'Формат Демина старый'!Q71</f>
        <v>#REF!</v>
      </c>
      <c r="U73" s="6" t="e">
        <f>IF('Формат Демина старый'!R71="","",'Формат Демина старый'!R71)</f>
        <v>#REF!</v>
      </c>
      <c r="V73" s="9" t="e">
        <f>IF('Формат Демина старый'!S71="","",'Формат Демина старый'!S71)</f>
        <v>#REF!</v>
      </c>
    </row>
    <row r="74" spans="1:22" ht="33" outlineLevel="1" x14ac:dyDescent="0.3">
      <c r="A74" s="6"/>
      <c r="B74" s="6">
        <f t="shared" si="8"/>
        <v>68</v>
      </c>
      <c r="C74" s="6" t="str">
        <f>'Формат Демина старый'!B72</f>
        <v>Сибирь</v>
      </c>
      <c r="D74" s="6" t="e">
        <f>'Формат Демина старый'!C72</f>
        <v>#REF!</v>
      </c>
      <c r="E74" s="7" t="e">
        <f>'Формат Демина старый'!D72</f>
        <v>#REF!</v>
      </c>
      <c r="F74" s="7" t="str">
        <f>'Формат Демина старый'!E72</f>
        <v>МБОУ  «Гэгэтуйская СОШ»</v>
      </c>
      <c r="G74" s="6" t="e">
        <f>'Формат Демина старый'!F72</f>
        <v>#REF!</v>
      </c>
      <c r="H74" s="6" t="e">
        <f>'Формат Демина старый'!G72</f>
        <v>#REF!</v>
      </c>
      <c r="I74" s="6" t="e">
        <f t="shared" si="9"/>
        <v>#REF!</v>
      </c>
      <c r="J74" s="6" t="e">
        <f>IF('Формат Демина старый'!I72="","",'Формат Демина старый'!I72)</f>
        <v>#REF!</v>
      </c>
      <c r="K74" s="24" t="e">
        <f>IF('Формат Демина старый'!T72="","",'Формат Демина старый'!T72)</f>
        <v>#REF!</v>
      </c>
      <c r="L74" s="9" t="e">
        <f>IF('Формат Демина старый'!K72="","",'Формат Демина старый'!K72)</f>
        <v>#REF!</v>
      </c>
      <c r="M74" s="6" t="e">
        <f t="shared" si="10"/>
        <v>#REF!</v>
      </c>
      <c r="N74" s="6" t="e">
        <f t="shared" si="11"/>
        <v>#REF!</v>
      </c>
      <c r="O74" s="6" t="e">
        <f t="shared" si="12"/>
        <v>#REF!</v>
      </c>
      <c r="P74" s="6" t="e">
        <f>IF(OR(#REF!="Россети Сибирь",#REF!="БУЗОО «ОКБ»"),1,"")</f>
        <v>#REF!</v>
      </c>
      <c r="Q74" s="24" t="e">
        <f>IF(#REF!="Россети Сибирь",' ППЭ ЕГЭ'!F14,IF(#REF!="БУЗОО «ОКБ»",200,""))</f>
        <v>#REF!</v>
      </c>
      <c r="R74" s="24" t="e">
        <f t="shared" si="15"/>
        <v>#REF!</v>
      </c>
      <c r="S74" s="6" t="e">
        <f>'Формат Демина старый'!P72</f>
        <v>#REF!</v>
      </c>
      <c r="T74" s="6" t="e">
        <f>'Формат Демина старый'!Q72</f>
        <v>#REF!</v>
      </c>
      <c r="U74" s="6" t="e">
        <f>IF('Формат Демина старый'!R72="","",'Формат Демина старый'!R72)</f>
        <v>#REF!</v>
      </c>
      <c r="V74" s="9" t="e">
        <f>IF('Формат Демина старый'!S72="","",'Формат Демина старый'!S72)</f>
        <v>#REF!</v>
      </c>
    </row>
    <row r="75" spans="1:22" outlineLevel="1" x14ac:dyDescent="0.3">
      <c r="A75" s="6"/>
      <c r="B75" s="6">
        <f t="shared" si="8"/>
        <v>69</v>
      </c>
      <c r="C75" s="6" t="str">
        <f>'Формат Демина старый'!B73</f>
        <v>Сибирь</v>
      </c>
      <c r="D75" s="6" t="e">
        <f>'Формат Демина старый'!C73</f>
        <v>#REF!</v>
      </c>
      <c r="E75" s="7" t="e">
        <f>'Формат Демина старый'!D73</f>
        <v>#REF!</v>
      </c>
      <c r="F75" s="7" t="e">
        <f>'Формат Демина старый'!E73</f>
        <v>#REF!</v>
      </c>
      <c r="G75" s="6" t="e">
        <f>'Формат Демина старый'!F73</f>
        <v>#REF!</v>
      </c>
      <c r="H75" s="6" t="e">
        <f>'Формат Демина старый'!G73</f>
        <v>#REF!</v>
      </c>
      <c r="I75" s="6" t="e">
        <f t="shared" si="9"/>
        <v>#REF!</v>
      </c>
      <c r="J75" s="6" t="e">
        <f>IF('Формат Демина старый'!I73="","",'Формат Демина старый'!I73)</f>
        <v>#REF!</v>
      </c>
      <c r="K75" s="24" t="e">
        <f>IF('Формат Демина старый'!T73="","",'Формат Демина старый'!T73)</f>
        <v>#REF!</v>
      </c>
      <c r="L75" s="9" t="e">
        <f>IF('Формат Демина старый'!K73="","",'Формат Демина старый'!K73)</f>
        <v>#REF!</v>
      </c>
      <c r="M75" s="6" t="e">
        <f t="shared" si="10"/>
        <v>#REF!</v>
      </c>
      <c r="N75" s="6" t="e">
        <f t="shared" si="11"/>
        <v>#REF!</v>
      </c>
      <c r="O75" s="6" t="e">
        <f t="shared" si="12"/>
        <v>#REF!</v>
      </c>
      <c r="P75" s="6" t="e">
        <f>IF(OR(' ППЭ ЕГЭ'!#REF!="Россети Сибирь",' ППЭ ЕГЭ'!#REF!="БУЗОО «ОКБ»"),1,"")</f>
        <v>#REF!</v>
      </c>
      <c r="Q75" s="24" t="e">
        <f>IF(' ППЭ ЕГЭ'!#REF!="Россети Сибирь",' ППЭ ЕГЭ'!#REF!,IF(' ППЭ ЕГЭ'!#REF!="БУЗОО «ОКБ»",200,""))</f>
        <v>#REF!</v>
      </c>
      <c r="R75" s="24" t="e">
        <f t="shared" si="15"/>
        <v>#REF!</v>
      </c>
      <c r="S75" s="6" t="e">
        <f>'Формат Демина старый'!P73</f>
        <v>#REF!</v>
      </c>
      <c r="T75" s="6" t="e">
        <f>'Формат Демина старый'!Q73</f>
        <v>#REF!</v>
      </c>
      <c r="U75" s="6" t="e">
        <f>IF('Формат Демина старый'!R73="","",'Формат Демина старый'!R73)</f>
        <v>#REF!</v>
      </c>
      <c r="V75" s="9" t="e">
        <f>IF('Формат Демина старый'!S73="","",'Формат Демина старый'!S73)</f>
        <v>#REF!</v>
      </c>
    </row>
    <row r="76" spans="1:22" outlineLevel="1" x14ac:dyDescent="0.3">
      <c r="A76" s="6"/>
      <c r="B76" s="6">
        <f t="shared" si="8"/>
        <v>70</v>
      </c>
      <c r="C76" s="6" t="str">
        <f>'Формат Демина старый'!B74</f>
        <v>Сибирь</v>
      </c>
      <c r="D76" s="6" t="e">
        <f>'Формат Демина старый'!C74</f>
        <v>#REF!</v>
      </c>
      <c r="E76" s="7" t="e">
        <f>'Формат Демина старый'!D74</f>
        <v>#REF!</v>
      </c>
      <c r="F76" s="7" t="e">
        <f>'Формат Демина старый'!E74</f>
        <v>#REF!</v>
      </c>
      <c r="G76" s="6" t="e">
        <f>'Формат Демина старый'!F74</f>
        <v>#REF!</v>
      </c>
      <c r="H76" s="6" t="e">
        <f>'Формат Демина старый'!G74</f>
        <v>#REF!</v>
      </c>
      <c r="I76" s="6" t="e">
        <f t="shared" si="9"/>
        <v>#REF!</v>
      </c>
      <c r="J76" s="6" t="e">
        <f>IF('Формат Демина старый'!I74="","",'Формат Демина старый'!I74)</f>
        <v>#REF!</v>
      </c>
      <c r="K76" s="24" t="e">
        <f>IF('Формат Демина старый'!T74="","",'Формат Демина старый'!T74)</f>
        <v>#REF!</v>
      </c>
      <c r="L76" s="9" t="e">
        <f>IF('Формат Демина старый'!K74="","",'Формат Демина старый'!K74)</f>
        <v>#REF!</v>
      </c>
      <c r="M76" s="6" t="e">
        <f t="shared" si="10"/>
        <v>#REF!</v>
      </c>
      <c r="N76" s="6" t="e">
        <f t="shared" si="11"/>
        <v>#REF!</v>
      </c>
      <c r="O76" s="6" t="e">
        <f t="shared" si="12"/>
        <v>#REF!</v>
      </c>
      <c r="P76" s="6" t="e">
        <f>IF(OR(#REF!="Россети Сибирь",#REF!="БУЗОО «ОКБ»"),1,"")</f>
        <v>#REF!</v>
      </c>
      <c r="Q76" s="24" t="e">
        <f>IF(#REF!="Россети Сибирь",' ППЭ ЕГЭ'!F26,IF(#REF!="БУЗОО «ОКБ»",200,""))</f>
        <v>#REF!</v>
      </c>
      <c r="R76" s="24" t="e">
        <f t="shared" si="15"/>
        <v>#REF!</v>
      </c>
      <c r="S76" s="6" t="e">
        <f>'Формат Демина старый'!P74</f>
        <v>#REF!</v>
      </c>
      <c r="T76" s="6" t="e">
        <f>'Формат Демина старый'!Q74</f>
        <v>#REF!</v>
      </c>
      <c r="U76" s="6" t="e">
        <f>IF('Формат Демина старый'!R74="","",'Формат Демина старый'!R74)</f>
        <v>#REF!</v>
      </c>
      <c r="V76" s="9" t="e">
        <f>IF('Формат Демина старый'!S74="","",'Формат Демина старый'!S74)</f>
        <v>#REF!</v>
      </c>
    </row>
    <row r="77" spans="1:22" outlineLevel="1" x14ac:dyDescent="0.3">
      <c r="A77" s="6"/>
      <c r="B77" s="6">
        <f t="shared" si="8"/>
        <v>71</v>
      </c>
      <c r="C77" s="6" t="str">
        <f>'Формат Демина старый'!B75</f>
        <v>Сибирь</v>
      </c>
      <c r="D77" s="6" t="e">
        <f>'Формат Демина старый'!C75</f>
        <v>#REF!</v>
      </c>
      <c r="E77" s="7" t="e">
        <f>'Формат Демина старый'!D75</f>
        <v>#REF!</v>
      </c>
      <c r="F77" s="7" t="e">
        <f>'Формат Демина старый'!E75</f>
        <v>#REF!</v>
      </c>
      <c r="G77" s="6" t="e">
        <f>'Формат Демина старый'!F75</f>
        <v>#REF!</v>
      </c>
      <c r="H77" s="6" t="e">
        <f>'Формат Демина старый'!G75</f>
        <v>#REF!</v>
      </c>
      <c r="I77" s="6" t="e">
        <f t="shared" si="9"/>
        <v>#REF!</v>
      </c>
      <c r="J77" s="6" t="e">
        <f>IF('Формат Демина старый'!I75="","",'Формат Демина старый'!I75)</f>
        <v>#REF!</v>
      </c>
      <c r="K77" s="24" t="e">
        <f>IF('Формат Демина старый'!T75="","",'Формат Демина старый'!T75)</f>
        <v>#REF!</v>
      </c>
      <c r="L77" s="9" t="e">
        <f>IF('Формат Демина старый'!K75="","",'Формат Демина старый'!K75)</f>
        <v>#REF!</v>
      </c>
      <c r="M77" s="6" t="e">
        <f t="shared" si="10"/>
        <v>#REF!</v>
      </c>
      <c r="N77" s="6" t="e">
        <f t="shared" si="11"/>
        <v>#REF!</v>
      </c>
      <c r="O77" s="6" t="e">
        <f t="shared" si="12"/>
        <v>#REF!</v>
      </c>
      <c r="P77" s="6" t="e">
        <f>IF(OR(#REF!="Россети Сибирь",#REF!="БУЗОО «ОКБ»"),1,"")</f>
        <v>#REF!</v>
      </c>
      <c r="Q77" s="24" t="e">
        <f>IF(#REF!="Россети Сибирь",' ППЭ ЕГЭ'!F27,IF(#REF!="БУЗОО «ОКБ»",200,""))</f>
        <v>#REF!</v>
      </c>
      <c r="R77" s="24" t="e">
        <f t="shared" si="15"/>
        <v>#REF!</v>
      </c>
      <c r="S77" s="6" t="e">
        <f>'Формат Демина старый'!P75</f>
        <v>#REF!</v>
      </c>
      <c r="T77" s="6" t="e">
        <f>'Формат Демина старый'!Q75</f>
        <v>#REF!</v>
      </c>
      <c r="U77" s="6" t="e">
        <f>IF('Формат Демина старый'!R75="","",'Формат Демина старый'!R75)</f>
        <v>#REF!</v>
      </c>
      <c r="V77" s="9" t="e">
        <f>IF('Формат Демина старый'!S75="","",'Формат Демина старый'!S75)</f>
        <v>#REF!</v>
      </c>
    </row>
    <row r="78" spans="1:22" outlineLevel="1" x14ac:dyDescent="0.3">
      <c r="A78" s="6"/>
      <c r="B78" s="6">
        <f t="shared" si="8"/>
        <v>72</v>
      </c>
      <c r="C78" s="6" t="str">
        <f>'Формат Демина старый'!B76</f>
        <v>Сибирь</v>
      </c>
      <c r="D78" s="6" t="e">
        <f>'Формат Демина старый'!C76</f>
        <v>#REF!</v>
      </c>
      <c r="E78" s="7" t="e">
        <f>'Формат Демина старый'!D76</f>
        <v>#REF!</v>
      </c>
      <c r="F78" s="7" t="e">
        <f>'Формат Демина старый'!E76</f>
        <v>#REF!</v>
      </c>
      <c r="G78" s="6" t="e">
        <f>'Формат Демина старый'!F76</f>
        <v>#REF!</v>
      </c>
      <c r="H78" s="6" t="e">
        <f>'Формат Демина старый'!G76</f>
        <v>#REF!</v>
      </c>
      <c r="I78" s="6" t="e">
        <f t="shared" si="9"/>
        <v>#REF!</v>
      </c>
      <c r="J78" s="6" t="e">
        <f>IF('Формат Демина старый'!I76="","",'Формат Демина старый'!I76)</f>
        <v>#REF!</v>
      </c>
      <c r="K78" s="24" t="e">
        <f>IF('Формат Демина старый'!T76="","",'Формат Демина старый'!T76)</f>
        <v>#REF!</v>
      </c>
      <c r="L78" s="9" t="e">
        <f>IF('Формат Демина старый'!K76="","",'Формат Демина старый'!K76)</f>
        <v>#REF!</v>
      </c>
      <c r="M78" s="6" t="e">
        <f t="shared" si="10"/>
        <v>#REF!</v>
      </c>
      <c r="N78" s="6" t="e">
        <f t="shared" si="11"/>
        <v>#REF!</v>
      </c>
      <c r="O78" s="6" t="e">
        <f t="shared" si="12"/>
        <v>#REF!</v>
      </c>
      <c r="P78" s="6" t="e">
        <f>IF(OR(#REF!="Россети Сибирь",#REF!="БУЗОО «ОКБ»"),1,"")</f>
        <v>#REF!</v>
      </c>
      <c r="Q78" s="24" t="e">
        <f>IF(#REF!="Россети Сибирь",' ППЭ ЕГЭ'!F28,IF(#REF!="БУЗОО «ОКБ»",200,""))</f>
        <v>#REF!</v>
      </c>
      <c r="R78" s="24" t="e">
        <f t="shared" si="15"/>
        <v>#REF!</v>
      </c>
      <c r="S78" s="6" t="e">
        <f>'Формат Демина старый'!P76</f>
        <v>#REF!</v>
      </c>
      <c r="T78" s="6" t="e">
        <f>'Формат Демина старый'!Q76</f>
        <v>#REF!</v>
      </c>
      <c r="U78" s="6" t="e">
        <f>IF('Формат Демина старый'!R76="","",'Формат Демина старый'!R76)</f>
        <v>#REF!</v>
      </c>
      <c r="V78" s="9" t="e">
        <f>IF('Формат Демина старый'!S76="","",'Формат Демина старый'!S76)</f>
        <v>#REF!</v>
      </c>
    </row>
    <row r="79" spans="1:22" outlineLevel="1" x14ac:dyDescent="0.3">
      <c r="A79" s="6"/>
      <c r="B79" s="6">
        <f t="shared" si="8"/>
        <v>73</v>
      </c>
      <c r="C79" s="6" t="str">
        <f>'Формат Демина старый'!B77</f>
        <v>Сибирь</v>
      </c>
      <c r="D79" s="6" t="e">
        <f>'Формат Демина старый'!C77</f>
        <v>#REF!</v>
      </c>
      <c r="E79" s="7" t="e">
        <f>'Формат Демина старый'!D77</f>
        <v>#REF!</v>
      </c>
      <c r="F79" s="7" t="e">
        <f>'Формат Демина старый'!E77</f>
        <v>#REF!</v>
      </c>
      <c r="G79" s="6" t="e">
        <f>'Формат Демина старый'!F77</f>
        <v>#REF!</v>
      </c>
      <c r="H79" s="6" t="e">
        <f>'Формат Демина старый'!G77</f>
        <v>#REF!</v>
      </c>
      <c r="I79" s="6" t="e">
        <f t="shared" si="9"/>
        <v>#REF!</v>
      </c>
      <c r="J79" s="6" t="e">
        <f>IF('Формат Демина старый'!I77="","",'Формат Демина старый'!I77)</f>
        <v>#REF!</v>
      </c>
      <c r="K79" s="24" t="e">
        <f>IF('Формат Демина старый'!T77="","",'Формат Демина старый'!T77)</f>
        <v>#REF!</v>
      </c>
      <c r="L79" s="9" t="e">
        <f>IF('Формат Демина старый'!K77="","",'Формат Демина старый'!K77)</f>
        <v>#REF!</v>
      </c>
      <c r="M79" s="6" t="e">
        <f t="shared" si="10"/>
        <v>#REF!</v>
      </c>
      <c r="N79" s="6" t="e">
        <f t="shared" si="11"/>
        <v>#REF!</v>
      </c>
      <c r="O79" s="6" t="e">
        <f t="shared" si="12"/>
        <v>#REF!</v>
      </c>
      <c r="P79" s="6" t="e">
        <f>IF(OR(' ППЭ ЕГЭ'!#REF!="Россети Сибирь",' ППЭ ЕГЭ'!#REF!="БУЗОО «ОКБ»"),1,"")</f>
        <v>#REF!</v>
      </c>
      <c r="Q79" s="24" t="e">
        <f>IF(' ППЭ ЕГЭ'!#REF!="Россети Сибирь",' ППЭ ЕГЭ'!#REF!,IF(' ППЭ ЕГЭ'!#REF!="БУЗОО «ОКБ»",200,""))</f>
        <v>#REF!</v>
      </c>
      <c r="R79" s="24" t="e">
        <f t="shared" si="15"/>
        <v>#REF!</v>
      </c>
      <c r="S79" s="6" t="e">
        <f>'Формат Демина старый'!P77</f>
        <v>#REF!</v>
      </c>
      <c r="T79" s="6" t="e">
        <f>'Формат Демина старый'!Q77</f>
        <v>#REF!</v>
      </c>
      <c r="U79" s="6" t="e">
        <f>IF('Формат Демина старый'!R77="","",'Формат Демина старый'!R77)</f>
        <v>#REF!</v>
      </c>
      <c r="V79" s="9" t="e">
        <f>IF('Формат Демина старый'!S77="","",'Формат Демина старый'!S77)</f>
        <v>#REF!</v>
      </c>
    </row>
    <row r="80" spans="1:22" outlineLevel="1" x14ac:dyDescent="0.3">
      <c r="A80" s="6"/>
      <c r="B80" s="6">
        <f t="shared" si="8"/>
        <v>74</v>
      </c>
      <c r="C80" s="6" t="str">
        <f>'Формат Демина старый'!B78</f>
        <v>Сибирь</v>
      </c>
      <c r="D80" s="6" t="e">
        <f>'Формат Демина старый'!C78</f>
        <v>#REF!</v>
      </c>
      <c r="E80" s="7" t="e">
        <f>'Формат Демина старый'!D78</f>
        <v>#REF!</v>
      </c>
      <c r="F80" s="7" t="e">
        <f>'Формат Демина старый'!E78</f>
        <v>#REF!</v>
      </c>
      <c r="G80" s="6" t="e">
        <f>'Формат Демина старый'!F78</f>
        <v>#REF!</v>
      </c>
      <c r="H80" s="6" t="e">
        <f>'Формат Демина старый'!G78</f>
        <v>#REF!</v>
      </c>
      <c r="I80" s="6" t="e">
        <f t="shared" si="9"/>
        <v>#REF!</v>
      </c>
      <c r="J80" s="6" t="e">
        <f>IF('Формат Демина старый'!I78="","",'Формат Демина старый'!I78)</f>
        <v>#REF!</v>
      </c>
      <c r="K80" s="24" t="e">
        <f>IF('Формат Демина старый'!T78="","",'Формат Демина старый'!T78)</f>
        <v>#REF!</v>
      </c>
      <c r="L80" s="9" t="e">
        <f>IF('Формат Демина старый'!K78="","",'Формат Демина старый'!K78)</f>
        <v>#REF!</v>
      </c>
      <c r="M80" s="6" t="e">
        <f t="shared" si="10"/>
        <v>#REF!</v>
      </c>
      <c r="N80" s="6" t="e">
        <f t="shared" si="11"/>
        <v>#REF!</v>
      </c>
      <c r="O80" s="6" t="e">
        <f t="shared" si="12"/>
        <v>#REF!</v>
      </c>
      <c r="P80" s="6" t="e">
        <f>IF(OR(#REF!="Россети Сибирь",#REF!="БУЗОО «ОКБ»"),1,"")</f>
        <v>#REF!</v>
      </c>
      <c r="Q80" s="24" t="e">
        <f>IF(#REF!="Россети Сибирь",' ППЭ ЕГЭ'!F35,IF(#REF!="БУЗОО «ОКБ»",200,""))</f>
        <v>#REF!</v>
      </c>
      <c r="R80" s="24" t="e">
        <f t="shared" si="15"/>
        <v>#REF!</v>
      </c>
      <c r="S80" s="6" t="e">
        <f>'Формат Демина старый'!P78</f>
        <v>#REF!</v>
      </c>
      <c r="T80" s="6" t="e">
        <f>'Формат Демина старый'!Q78</f>
        <v>#REF!</v>
      </c>
      <c r="U80" s="6" t="e">
        <f>IF('Формат Демина старый'!R78="","",'Формат Демина старый'!R78)</f>
        <v>#REF!</v>
      </c>
      <c r="V80" s="9" t="e">
        <f>IF('Формат Демина старый'!S78="","",'Формат Демина старый'!S78)</f>
        <v>#REF!</v>
      </c>
    </row>
    <row r="81" spans="1:22" outlineLevel="1" x14ac:dyDescent="0.3">
      <c r="A81" s="6"/>
      <c r="B81" s="6">
        <f t="shared" si="8"/>
        <v>75</v>
      </c>
      <c r="C81" s="6" t="str">
        <f>'Формат Демина старый'!B79</f>
        <v>Сибирь</v>
      </c>
      <c r="D81" s="6" t="e">
        <f>'Формат Демина старый'!C79</f>
        <v>#REF!</v>
      </c>
      <c r="E81" s="7" t="e">
        <f>'Формат Демина старый'!D79</f>
        <v>#REF!</v>
      </c>
      <c r="F81" s="7" t="e">
        <f>'Формат Демина старый'!E79</f>
        <v>#REF!</v>
      </c>
      <c r="G81" s="6" t="e">
        <f>'Формат Демина старый'!F79</f>
        <v>#REF!</v>
      </c>
      <c r="H81" s="6" t="e">
        <f>'Формат Демина старый'!G79</f>
        <v>#REF!</v>
      </c>
      <c r="I81" s="6" t="e">
        <f t="shared" si="9"/>
        <v>#REF!</v>
      </c>
      <c r="J81" s="6" t="e">
        <f>IF('Формат Демина старый'!I79="","",'Формат Демина старый'!I79)</f>
        <v>#REF!</v>
      </c>
      <c r="K81" s="24" t="e">
        <f>IF('Формат Демина старый'!T79="","",'Формат Демина старый'!T79)</f>
        <v>#REF!</v>
      </c>
      <c r="L81" s="9" t="e">
        <f>IF('Формат Демина старый'!K79="","",'Формат Демина старый'!K79)</f>
        <v>#REF!</v>
      </c>
      <c r="M81" s="6" t="e">
        <f t="shared" si="10"/>
        <v>#REF!</v>
      </c>
      <c r="N81" s="6" t="e">
        <f t="shared" si="11"/>
        <v>#REF!</v>
      </c>
      <c r="O81" s="6" t="e">
        <f t="shared" si="12"/>
        <v>#REF!</v>
      </c>
      <c r="P81" s="6" t="e">
        <f t="shared" ref="P81:P82" si="16">IF(OR(' ППЭ ЕГЭ'!#REF!="Россети Сибирь",' ППЭ ЕГЭ'!#REF!="БУЗОО «ОКБ»"),1,"")</f>
        <v>#REF!</v>
      </c>
      <c r="Q81" s="24" t="e">
        <f t="shared" ref="Q81:Q82" si="17">IF(' ППЭ ЕГЭ'!#REF!="Россети Сибирь",' ППЭ ЕГЭ'!#REF!,IF(' ППЭ ЕГЭ'!#REF!="БУЗОО «ОКБ»",200,""))</f>
        <v>#REF!</v>
      </c>
      <c r="R81" s="24" t="e">
        <f t="shared" si="15"/>
        <v>#REF!</v>
      </c>
      <c r="S81" s="6" t="e">
        <f>'Формат Демина старый'!P79</f>
        <v>#REF!</v>
      </c>
      <c r="T81" s="6" t="e">
        <f>'Формат Демина старый'!Q79</f>
        <v>#REF!</v>
      </c>
      <c r="U81" s="6" t="e">
        <f>IF('Формат Демина старый'!R79="","",'Формат Демина старый'!R79)</f>
        <v>#REF!</v>
      </c>
      <c r="V81" s="9" t="e">
        <f>IF('Формат Демина старый'!S79="","",'Формат Демина старый'!S79)</f>
        <v>#REF!</v>
      </c>
    </row>
    <row r="82" spans="1:22" outlineLevel="1" x14ac:dyDescent="0.3">
      <c r="A82" s="6"/>
      <c r="B82" s="6">
        <f t="shared" si="8"/>
        <v>76</v>
      </c>
      <c r="C82" s="6" t="str">
        <f>'Формат Демина старый'!B80</f>
        <v>Сибирь</v>
      </c>
      <c r="D82" s="6" t="e">
        <f>'Формат Демина старый'!C80</f>
        <v>#REF!</v>
      </c>
      <c r="E82" s="7" t="e">
        <f>'Формат Демина старый'!D80</f>
        <v>#REF!</v>
      </c>
      <c r="F82" s="7" t="e">
        <f>'Формат Демина старый'!E80</f>
        <v>#REF!</v>
      </c>
      <c r="G82" s="6" t="e">
        <f>'Формат Демина старый'!F80</f>
        <v>#REF!</v>
      </c>
      <c r="H82" s="6" t="e">
        <f>'Формат Демина старый'!G80</f>
        <v>#REF!</v>
      </c>
      <c r="I82" s="6" t="e">
        <f t="shared" si="9"/>
        <v>#REF!</v>
      </c>
      <c r="J82" s="6" t="e">
        <f>IF('Формат Демина старый'!I80="","",'Формат Демина старый'!I80)</f>
        <v>#REF!</v>
      </c>
      <c r="K82" s="24" t="e">
        <f>IF('Формат Демина старый'!T80="","",'Формат Демина старый'!T80)</f>
        <v>#REF!</v>
      </c>
      <c r="L82" s="9" t="e">
        <f>IF('Формат Демина старый'!K80="","",'Формат Демина старый'!K80)</f>
        <v>#REF!</v>
      </c>
      <c r="M82" s="6" t="e">
        <f t="shared" si="10"/>
        <v>#REF!</v>
      </c>
      <c r="N82" s="6" t="e">
        <f t="shared" si="11"/>
        <v>#REF!</v>
      </c>
      <c r="O82" s="6" t="e">
        <f t="shared" si="12"/>
        <v>#REF!</v>
      </c>
      <c r="P82" s="6" t="e">
        <f t="shared" si="16"/>
        <v>#REF!</v>
      </c>
      <c r="Q82" s="24" t="e">
        <f t="shared" si="17"/>
        <v>#REF!</v>
      </c>
      <c r="R82" s="24" t="e">
        <f t="shared" si="15"/>
        <v>#REF!</v>
      </c>
      <c r="S82" s="6" t="e">
        <f>'Формат Демина старый'!P80</f>
        <v>#REF!</v>
      </c>
      <c r="T82" s="6" t="e">
        <f>'Формат Демина старый'!Q80</f>
        <v>#REF!</v>
      </c>
      <c r="U82" s="6" t="e">
        <f>IF('Формат Демина старый'!R80="","",'Формат Демина старый'!R80)</f>
        <v>#REF!</v>
      </c>
      <c r="V82" s="9" t="e">
        <f>IF('Формат Демина старый'!S80="","",'Формат Демина старый'!S80)</f>
        <v>#REF!</v>
      </c>
    </row>
    <row r="83" spans="1:22" outlineLevel="1" x14ac:dyDescent="0.3">
      <c r="A83" s="6"/>
      <c r="B83" s="6">
        <f t="shared" si="8"/>
        <v>77</v>
      </c>
      <c r="C83" s="6" t="str">
        <f>'Формат Демина старый'!B81</f>
        <v>Сибирь</v>
      </c>
      <c r="D83" s="6" t="e">
        <f>'Формат Демина старый'!C81</f>
        <v>#REF!</v>
      </c>
      <c r="E83" s="7" t="e">
        <f>'Формат Демина старый'!D81</f>
        <v>#REF!</v>
      </c>
      <c r="F83" s="7" t="e">
        <f>'Формат Демина старый'!E81</f>
        <v>#REF!</v>
      </c>
      <c r="G83" s="6" t="e">
        <f>'Формат Демина старый'!F81</f>
        <v>#REF!</v>
      </c>
      <c r="H83" s="6" t="e">
        <f>'Формат Демина старый'!G81</f>
        <v>#REF!</v>
      </c>
      <c r="I83" s="6" t="e">
        <f t="shared" si="9"/>
        <v>#REF!</v>
      </c>
      <c r="J83" s="6" t="e">
        <f>IF('Формат Демина старый'!I81="","",'Формат Демина старый'!I81)</f>
        <v>#REF!</v>
      </c>
      <c r="K83" s="24" t="e">
        <f>IF('Формат Демина старый'!T81="","",'Формат Демина старый'!T81)</f>
        <v>#REF!</v>
      </c>
      <c r="L83" s="9" t="e">
        <f>IF('Формат Демина старый'!K81="","",'Формат Демина старый'!K81)</f>
        <v>#REF!</v>
      </c>
      <c r="M83" s="6" t="e">
        <f t="shared" si="10"/>
        <v>#REF!</v>
      </c>
      <c r="N83" s="6" t="e">
        <f t="shared" si="11"/>
        <v>#REF!</v>
      </c>
      <c r="O83" s="6" t="e">
        <f t="shared" si="12"/>
        <v>#REF!</v>
      </c>
      <c r="P83" s="6" t="e">
        <f>IF(OR(#REF!="Россети Сибирь",#REF!="БУЗОО «ОКБ»"),1,"")</f>
        <v>#REF!</v>
      </c>
      <c r="Q83" s="24" t="e">
        <f>IF(#REF!="Россети Сибирь",' ППЭ ЕГЭ'!F38,IF(#REF!="БУЗОО «ОКБ»",200,""))</f>
        <v>#REF!</v>
      </c>
      <c r="R83" s="24" t="e">
        <f t="shared" si="15"/>
        <v>#REF!</v>
      </c>
      <c r="S83" s="6" t="e">
        <f>'Формат Демина старый'!P81</f>
        <v>#REF!</v>
      </c>
      <c r="T83" s="6" t="e">
        <f>'Формат Демина старый'!Q81</f>
        <v>#REF!</v>
      </c>
      <c r="U83" s="6" t="e">
        <f>IF('Формат Демина старый'!R81="","",'Формат Демина старый'!R81)</f>
        <v>#REF!</v>
      </c>
      <c r="V83" s="9" t="e">
        <f>IF('Формат Демина старый'!S81="","",'Формат Демина старый'!S81)</f>
        <v>#REF!</v>
      </c>
    </row>
    <row r="84" spans="1:22" outlineLevel="1" x14ac:dyDescent="0.3">
      <c r="A84" s="6"/>
      <c r="B84" s="6">
        <f t="shared" si="8"/>
        <v>78</v>
      </c>
      <c r="C84" s="6" t="str">
        <f>'Формат Демина старый'!B82</f>
        <v>Сибирь</v>
      </c>
      <c r="D84" s="6" t="e">
        <f>'Формат Демина старый'!C82</f>
        <v>#REF!</v>
      </c>
      <c r="E84" s="7" t="e">
        <f>'Формат Демина старый'!D82</f>
        <v>#REF!</v>
      </c>
      <c r="F84" s="7" t="e">
        <f>'Формат Демина старый'!E82</f>
        <v>#REF!</v>
      </c>
      <c r="G84" s="6" t="e">
        <f>'Формат Демина старый'!F82</f>
        <v>#REF!</v>
      </c>
      <c r="H84" s="6" t="e">
        <f>'Формат Демина старый'!G82</f>
        <v>#REF!</v>
      </c>
      <c r="I84" s="6" t="e">
        <f t="shared" si="9"/>
        <v>#REF!</v>
      </c>
      <c r="J84" s="6" t="e">
        <f>IF('Формат Демина старый'!I82="","",'Формат Демина старый'!I82)</f>
        <v>#REF!</v>
      </c>
      <c r="K84" s="24" t="e">
        <f>IF('Формат Демина старый'!T82="","",'Формат Демина старый'!T82)</f>
        <v>#REF!</v>
      </c>
      <c r="L84" s="9" t="e">
        <f>IF('Формат Демина старый'!K82="","",'Формат Демина старый'!K82)</f>
        <v>#REF!</v>
      </c>
      <c r="M84" s="6" t="e">
        <f t="shared" si="10"/>
        <v>#REF!</v>
      </c>
      <c r="N84" s="6" t="e">
        <f t="shared" si="11"/>
        <v>#REF!</v>
      </c>
      <c r="O84" s="6" t="e">
        <f t="shared" si="12"/>
        <v>#REF!</v>
      </c>
      <c r="P84" s="6" t="e">
        <f>IF(OR(#REF!="Россети Сибирь",#REF!="БУЗОО «ОКБ»"),1,"")</f>
        <v>#REF!</v>
      </c>
      <c r="Q84" s="24" t="e">
        <f>IF(#REF!="Россети Сибирь",' ППЭ ЕГЭ'!F39,IF(#REF!="БУЗОО «ОКБ»",200,""))</f>
        <v>#REF!</v>
      </c>
      <c r="R84" s="24" t="e">
        <f t="shared" si="15"/>
        <v>#REF!</v>
      </c>
      <c r="S84" s="6" t="e">
        <f>'Формат Демина старый'!P82</f>
        <v>#REF!</v>
      </c>
      <c r="T84" s="6" t="e">
        <f>'Формат Демина старый'!Q82</f>
        <v>#REF!</v>
      </c>
      <c r="U84" s="6" t="e">
        <f>IF('Формат Демина старый'!R82="","",'Формат Демина старый'!R82)</f>
        <v>#REF!</v>
      </c>
      <c r="V84" s="9" t="e">
        <f>IF('Формат Демина старый'!S82="","",'Формат Демина старый'!S82)</f>
        <v>#REF!</v>
      </c>
    </row>
    <row r="85" spans="1:22" outlineLevel="1" x14ac:dyDescent="0.3">
      <c r="A85" s="6"/>
      <c r="B85" s="6">
        <f t="shared" si="8"/>
        <v>79</v>
      </c>
      <c r="C85" s="6" t="str">
        <f>'Формат Демина старый'!B83</f>
        <v>Сибирь</v>
      </c>
      <c r="D85" s="6" t="e">
        <f>'Формат Демина старый'!C83</f>
        <v>#REF!</v>
      </c>
      <c r="E85" s="7" t="e">
        <f>'Формат Демина старый'!D83</f>
        <v>#REF!</v>
      </c>
      <c r="F85" s="7" t="e">
        <f>'Формат Демина старый'!E83</f>
        <v>#REF!</v>
      </c>
      <c r="G85" s="6" t="e">
        <f>'Формат Демина старый'!F83</f>
        <v>#REF!</v>
      </c>
      <c r="H85" s="6" t="e">
        <f>'Формат Демина старый'!G83</f>
        <v>#REF!</v>
      </c>
      <c r="I85" s="6" t="e">
        <f t="shared" si="9"/>
        <v>#REF!</v>
      </c>
      <c r="J85" s="6" t="e">
        <f>IF('Формат Демина старый'!I83="","",'Формат Демина старый'!I83)</f>
        <v>#REF!</v>
      </c>
      <c r="K85" s="24" t="e">
        <f>IF('Формат Демина старый'!T83="","",'Формат Демина старый'!T83)</f>
        <v>#REF!</v>
      </c>
      <c r="L85" s="9" t="e">
        <f>IF('Формат Демина старый'!K83="","",'Формат Демина старый'!K83)</f>
        <v>#REF!</v>
      </c>
      <c r="M85" s="6" t="e">
        <f t="shared" si="10"/>
        <v>#REF!</v>
      </c>
      <c r="N85" s="6" t="e">
        <f t="shared" si="11"/>
        <v>#REF!</v>
      </c>
      <c r="O85" s="6" t="e">
        <f t="shared" si="12"/>
        <v>#REF!</v>
      </c>
      <c r="P85" s="6" t="e">
        <f>IF(OR(#REF!="Россети Сибирь",#REF!="БУЗОО «ОКБ»"),1,"")</f>
        <v>#REF!</v>
      </c>
      <c r="Q85" s="24" t="e">
        <f>IF(#REF!="Россети Сибирь",' ППЭ ЕГЭ'!F40,IF(#REF!="БУЗОО «ОКБ»",200,""))</f>
        <v>#REF!</v>
      </c>
      <c r="R85" s="24" t="e">
        <f t="shared" si="15"/>
        <v>#REF!</v>
      </c>
      <c r="S85" s="6" t="e">
        <f>'Формат Демина старый'!P83</f>
        <v>#REF!</v>
      </c>
      <c r="T85" s="6" t="e">
        <f>'Формат Демина старый'!Q83</f>
        <v>#REF!</v>
      </c>
      <c r="U85" s="6" t="e">
        <f>IF('Формат Демина старый'!R83="","",'Формат Демина старый'!R83)</f>
        <v>#REF!</v>
      </c>
      <c r="V85" s="9" t="e">
        <f>IF('Формат Демина старый'!S83="","",'Формат Демина старый'!S83)</f>
        <v>#REF!</v>
      </c>
    </row>
    <row r="86" spans="1:22" outlineLevel="1" x14ac:dyDescent="0.3">
      <c r="A86" s="6"/>
      <c r="B86" s="6">
        <f t="shared" si="8"/>
        <v>80</v>
      </c>
      <c r="C86" s="6" t="str">
        <f>'Формат Демина старый'!B84</f>
        <v>Сибирь</v>
      </c>
      <c r="D86" s="6" t="e">
        <f>'Формат Демина старый'!C84</f>
        <v>#REF!</v>
      </c>
      <c r="E86" s="7" t="e">
        <f>'Формат Демина старый'!D84</f>
        <v>#REF!</v>
      </c>
      <c r="F86" s="7" t="e">
        <f>'Формат Демина старый'!E84</f>
        <v>#REF!</v>
      </c>
      <c r="G86" s="6" t="e">
        <f>'Формат Демина старый'!F84</f>
        <v>#REF!</v>
      </c>
      <c r="H86" s="6" t="e">
        <f>'Формат Демина старый'!G84</f>
        <v>#REF!</v>
      </c>
      <c r="I86" s="6" t="e">
        <f t="shared" si="9"/>
        <v>#REF!</v>
      </c>
      <c r="J86" s="6" t="e">
        <f>IF('Формат Демина старый'!I84="","",'Формат Демина старый'!I84)</f>
        <v>#REF!</v>
      </c>
      <c r="K86" s="24" t="e">
        <f>IF('Формат Демина старый'!T84="","",'Формат Демина старый'!T84)</f>
        <v>#REF!</v>
      </c>
      <c r="L86" s="9" t="e">
        <f>IF('Формат Демина старый'!K84="","",'Формат Демина старый'!K84)</f>
        <v>#REF!</v>
      </c>
      <c r="M86" s="6" t="e">
        <f t="shared" si="10"/>
        <v>#REF!</v>
      </c>
      <c r="N86" s="6" t="e">
        <f t="shared" si="11"/>
        <v>#REF!</v>
      </c>
      <c r="O86" s="6" t="e">
        <f t="shared" si="12"/>
        <v>#REF!</v>
      </c>
      <c r="P86" s="6" t="e">
        <f>IF(OR(#REF!="Россети Сибирь",#REF!="БУЗОО «ОКБ»"),1,"")</f>
        <v>#REF!</v>
      </c>
      <c r="Q86" s="24" t="e">
        <f>IF(#REF!="Россети Сибирь",' ППЭ ЕГЭ'!F41,IF(#REF!="БУЗОО «ОКБ»",200,""))</f>
        <v>#REF!</v>
      </c>
      <c r="R86" s="24" t="e">
        <f t="shared" si="15"/>
        <v>#REF!</v>
      </c>
      <c r="S86" s="6" t="e">
        <f>'Формат Демина старый'!P84</f>
        <v>#REF!</v>
      </c>
      <c r="T86" s="6" t="e">
        <f>'Формат Демина старый'!Q84</f>
        <v>#REF!</v>
      </c>
      <c r="U86" s="6" t="e">
        <f>IF('Формат Демина старый'!R84="","",'Формат Демина старый'!R84)</f>
        <v>#REF!</v>
      </c>
      <c r="V86" s="9" t="e">
        <f>IF('Формат Демина старый'!S84="","",'Формат Демина старый'!S84)</f>
        <v>#REF!</v>
      </c>
    </row>
    <row r="87" spans="1:22" outlineLevel="1" x14ac:dyDescent="0.3">
      <c r="A87" s="6"/>
      <c r="B87" s="6">
        <f t="shared" si="8"/>
        <v>81</v>
      </c>
      <c r="C87" s="6" t="str">
        <f>'Формат Демина старый'!B85</f>
        <v>Сибирь</v>
      </c>
      <c r="D87" s="6" t="e">
        <f>'Формат Демина старый'!C85</f>
        <v>#REF!</v>
      </c>
      <c r="E87" s="7" t="e">
        <f>'Формат Демина старый'!D85</f>
        <v>#REF!</v>
      </c>
      <c r="F87" s="7" t="e">
        <f>'Формат Демина старый'!E85</f>
        <v>#REF!</v>
      </c>
      <c r="G87" s="6" t="e">
        <f>'Формат Демина старый'!F85</f>
        <v>#REF!</v>
      </c>
      <c r="H87" s="6" t="e">
        <f>'Формат Демина старый'!G85</f>
        <v>#REF!</v>
      </c>
      <c r="I87" s="6" t="e">
        <f t="shared" si="9"/>
        <v>#REF!</v>
      </c>
      <c r="J87" s="6" t="e">
        <f>IF('Формат Демина старый'!I85="","",'Формат Демина старый'!I85)</f>
        <v>#REF!</v>
      </c>
      <c r="K87" s="24" t="e">
        <f>IF('Формат Демина старый'!T85="","",'Формат Демина старый'!T85)</f>
        <v>#REF!</v>
      </c>
      <c r="L87" s="9" t="e">
        <f>IF('Формат Демина старый'!K85="","",'Формат Демина старый'!K85)</f>
        <v>#REF!</v>
      </c>
      <c r="M87" s="6" t="e">
        <f t="shared" si="10"/>
        <v>#REF!</v>
      </c>
      <c r="N87" s="6" t="e">
        <f t="shared" si="11"/>
        <v>#REF!</v>
      </c>
      <c r="O87" s="6" t="e">
        <f t="shared" si="12"/>
        <v>#REF!</v>
      </c>
      <c r="P87" s="6" t="e">
        <f>IF(OR(#REF!="Россети Сибирь",#REF!="БУЗОО «ОКБ»"),1,"")</f>
        <v>#REF!</v>
      </c>
      <c r="Q87" s="24" t="e">
        <f>IF(#REF!="Россети Сибирь",' ППЭ ЕГЭ'!F42,IF(#REF!="БУЗОО «ОКБ»",200,""))</f>
        <v>#REF!</v>
      </c>
      <c r="R87" s="24" t="e">
        <f t="shared" si="15"/>
        <v>#REF!</v>
      </c>
      <c r="S87" s="6" t="e">
        <f>'Формат Демина старый'!P85</f>
        <v>#REF!</v>
      </c>
      <c r="T87" s="6" t="e">
        <f>'Формат Демина старый'!Q85</f>
        <v>#REF!</v>
      </c>
      <c r="U87" s="6" t="e">
        <f>IF('Формат Демина старый'!R85="","",'Формат Демина старый'!R85)</f>
        <v>#REF!</v>
      </c>
      <c r="V87" s="9" t="e">
        <f>IF('Формат Демина старый'!S85="","",'Формат Демина старый'!S85)</f>
        <v>#REF!</v>
      </c>
    </row>
    <row r="88" spans="1:22" outlineLevel="1" x14ac:dyDescent="0.3">
      <c r="A88" s="6"/>
      <c r="B88" s="6">
        <f t="shared" si="8"/>
        <v>82</v>
      </c>
      <c r="C88" s="6" t="str">
        <f>'Формат Демина старый'!B86</f>
        <v>Сибирь</v>
      </c>
      <c r="D88" s="6" t="e">
        <f>'Формат Демина старый'!C86</f>
        <v>#REF!</v>
      </c>
      <c r="E88" s="7" t="e">
        <f>'Формат Демина старый'!D86</f>
        <v>#REF!</v>
      </c>
      <c r="F88" s="7" t="e">
        <f>'Формат Демина старый'!E86</f>
        <v>#REF!</v>
      </c>
      <c r="G88" s="6" t="e">
        <f>'Формат Демина старый'!F86</f>
        <v>#REF!</v>
      </c>
      <c r="H88" s="6" t="e">
        <f>'Формат Демина старый'!G86</f>
        <v>#REF!</v>
      </c>
      <c r="I88" s="6" t="e">
        <f t="shared" si="9"/>
        <v>#REF!</v>
      </c>
      <c r="J88" s="6" t="e">
        <f>IF('Формат Демина старый'!I86="","",'Формат Демина старый'!I86)</f>
        <v>#REF!</v>
      </c>
      <c r="K88" s="24" t="e">
        <f>IF('Формат Демина старый'!T86="","",'Формат Демина старый'!T86)</f>
        <v>#REF!</v>
      </c>
      <c r="L88" s="9" t="e">
        <f>IF('Формат Демина старый'!K86="","",'Формат Демина старый'!K86)</f>
        <v>#REF!</v>
      </c>
      <c r="M88" s="6" t="e">
        <f t="shared" si="10"/>
        <v>#REF!</v>
      </c>
      <c r="N88" s="6" t="e">
        <f t="shared" si="11"/>
        <v>#REF!</v>
      </c>
      <c r="O88" s="6" t="e">
        <f t="shared" si="12"/>
        <v>#REF!</v>
      </c>
      <c r="P88" s="6" t="e">
        <f t="shared" ref="P88:P120" si="18">IF(OR(' ППЭ ЕГЭ'!#REF!="Россети Сибирь",' ППЭ ЕГЭ'!#REF!="БУЗОО «ОКБ»"),1,"")</f>
        <v>#REF!</v>
      </c>
      <c r="Q88" s="24" t="e">
        <f t="shared" ref="Q88:Q120" si="19">IF(' ППЭ ЕГЭ'!#REF!="Россети Сибирь",' ППЭ ЕГЭ'!#REF!,IF(' ППЭ ЕГЭ'!#REF!="БУЗОО «ОКБ»",200,""))</f>
        <v>#REF!</v>
      </c>
      <c r="R88" s="24" t="e">
        <f t="shared" si="15"/>
        <v>#REF!</v>
      </c>
      <c r="S88" s="6" t="e">
        <f>'Формат Демина старый'!P86</f>
        <v>#REF!</v>
      </c>
      <c r="T88" s="6" t="e">
        <f>'Формат Демина старый'!Q86</f>
        <v>#REF!</v>
      </c>
      <c r="U88" s="6" t="e">
        <f>IF('Формат Демина старый'!R86="","",'Формат Демина старый'!R86)</f>
        <v>#REF!</v>
      </c>
      <c r="V88" s="9" t="e">
        <f>IF('Формат Демина старый'!S86="","",'Формат Демина старый'!S86)</f>
        <v>#REF!</v>
      </c>
    </row>
    <row r="89" spans="1:22" outlineLevel="1" x14ac:dyDescent="0.3">
      <c r="A89" s="6"/>
      <c r="B89" s="6">
        <f t="shared" si="8"/>
        <v>83</v>
      </c>
      <c r="C89" s="6" t="str">
        <f>'Формат Демина старый'!B87</f>
        <v>Сибирь</v>
      </c>
      <c r="D89" s="6" t="e">
        <f>'Формат Демина старый'!C87</f>
        <v>#REF!</v>
      </c>
      <c r="E89" s="7" t="e">
        <f>'Формат Демина старый'!D87</f>
        <v>#REF!</v>
      </c>
      <c r="F89" s="7" t="e">
        <f>'Формат Демина старый'!E87</f>
        <v>#REF!</v>
      </c>
      <c r="G89" s="6" t="e">
        <f>'Формат Демина старый'!F87</f>
        <v>#REF!</v>
      </c>
      <c r="H89" s="6" t="e">
        <f>'Формат Демина старый'!G87</f>
        <v>#REF!</v>
      </c>
      <c r="I89" s="6" t="e">
        <f t="shared" si="9"/>
        <v>#REF!</v>
      </c>
      <c r="J89" s="6" t="e">
        <f>IF('Формат Демина старый'!I87="","",'Формат Демина старый'!I87)</f>
        <v>#REF!</v>
      </c>
      <c r="K89" s="24" t="e">
        <f>IF('Формат Демина старый'!T87="","",'Формат Демина старый'!T87)</f>
        <v>#REF!</v>
      </c>
      <c r="L89" s="9" t="e">
        <f>IF('Формат Демина старый'!K87="","",'Формат Демина старый'!K87)</f>
        <v>#REF!</v>
      </c>
      <c r="M89" s="6" t="e">
        <f t="shared" si="10"/>
        <v>#REF!</v>
      </c>
      <c r="N89" s="6" t="e">
        <f t="shared" si="11"/>
        <v>#REF!</v>
      </c>
      <c r="O89" s="6" t="e">
        <f t="shared" si="12"/>
        <v>#REF!</v>
      </c>
      <c r="P89" s="6" t="e">
        <f t="shared" si="18"/>
        <v>#REF!</v>
      </c>
      <c r="Q89" s="24" t="e">
        <f t="shared" si="19"/>
        <v>#REF!</v>
      </c>
      <c r="R89" s="24" t="e">
        <f t="shared" si="15"/>
        <v>#REF!</v>
      </c>
      <c r="S89" s="6" t="e">
        <f>'Формат Демина старый'!P87</f>
        <v>#REF!</v>
      </c>
      <c r="T89" s="6" t="e">
        <f>'Формат Демина старый'!Q87</f>
        <v>#REF!</v>
      </c>
      <c r="U89" s="6" t="e">
        <f>IF('Формат Демина старый'!R87="","",'Формат Демина старый'!R87)</f>
        <v>#REF!</v>
      </c>
      <c r="V89" s="9" t="e">
        <f>IF('Формат Демина старый'!S87="","",'Формат Демина старый'!S87)</f>
        <v>#REF!</v>
      </c>
    </row>
    <row r="90" spans="1:22" outlineLevel="1" x14ac:dyDescent="0.3">
      <c r="A90" s="6"/>
      <c r="B90" s="6">
        <f t="shared" si="8"/>
        <v>84</v>
      </c>
      <c r="C90" s="6" t="str">
        <f>'Формат Демина старый'!B88</f>
        <v>Сибирь</v>
      </c>
      <c r="D90" s="6" t="e">
        <f>'Формат Демина старый'!C88</f>
        <v>#REF!</v>
      </c>
      <c r="E90" s="7" t="e">
        <f>'Формат Демина старый'!D88</f>
        <v>#REF!</v>
      </c>
      <c r="F90" s="7" t="e">
        <f>'Формат Демина старый'!E88</f>
        <v>#REF!</v>
      </c>
      <c r="G90" s="6" t="e">
        <f>'Формат Демина старый'!F88</f>
        <v>#REF!</v>
      </c>
      <c r="H90" s="6" t="e">
        <f>'Формат Демина старый'!G88</f>
        <v>#REF!</v>
      </c>
      <c r="I90" s="6" t="e">
        <f t="shared" si="9"/>
        <v>#REF!</v>
      </c>
      <c r="J90" s="6" t="e">
        <f>IF('Формат Демина старый'!I88="","",'Формат Демина старый'!I88)</f>
        <v>#REF!</v>
      </c>
      <c r="K90" s="24" t="e">
        <f>IF('Формат Демина старый'!T88="","",'Формат Демина старый'!T88)</f>
        <v>#REF!</v>
      </c>
      <c r="L90" s="9" t="e">
        <f>IF('Формат Демина старый'!K88="","",'Формат Демина старый'!K88)</f>
        <v>#REF!</v>
      </c>
      <c r="M90" s="6" t="e">
        <f t="shared" si="10"/>
        <v>#REF!</v>
      </c>
      <c r="N90" s="6" t="e">
        <f t="shared" si="11"/>
        <v>#REF!</v>
      </c>
      <c r="O90" s="6" t="e">
        <f t="shared" si="12"/>
        <v>#REF!</v>
      </c>
      <c r="P90" s="6" t="e">
        <f t="shared" si="18"/>
        <v>#REF!</v>
      </c>
      <c r="Q90" s="24" t="e">
        <f t="shared" si="19"/>
        <v>#REF!</v>
      </c>
      <c r="R90" s="24" t="e">
        <f t="shared" si="15"/>
        <v>#REF!</v>
      </c>
      <c r="S90" s="6" t="e">
        <f>'Формат Демина старый'!P88</f>
        <v>#REF!</v>
      </c>
      <c r="T90" s="6" t="e">
        <f>'Формат Демина старый'!Q88</f>
        <v>#REF!</v>
      </c>
      <c r="U90" s="6" t="e">
        <f>IF('Формат Демина старый'!R88="","",'Формат Демина старый'!R88)</f>
        <v>#REF!</v>
      </c>
      <c r="V90" s="9" t="e">
        <f>IF('Формат Демина старый'!S88="","",'Формат Демина старый'!S88)</f>
        <v>#REF!</v>
      </c>
    </row>
    <row r="91" spans="1:22" outlineLevel="1" x14ac:dyDescent="0.3">
      <c r="A91" s="6"/>
      <c r="B91" s="6">
        <f t="shared" si="8"/>
        <v>85</v>
      </c>
      <c r="C91" s="6" t="str">
        <f>'Формат Демина старый'!B89</f>
        <v>Сибирь</v>
      </c>
      <c r="D91" s="6" t="e">
        <f>'Формат Демина старый'!C89</f>
        <v>#REF!</v>
      </c>
      <c r="E91" s="7" t="e">
        <f>'Формат Демина старый'!D89</f>
        <v>#REF!</v>
      </c>
      <c r="F91" s="7" t="e">
        <f>'Формат Демина старый'!E89</f>
        <v>#REF!</v>
      </c>
      <c r="G91" s="6" t="e">
        <f>'Формат Демина старый'!F89</f>
        <v>#REF!</v>
      </c>
      <c r="H91" s="6" t="e">
        <f>'Формат Демина старый'!G89</f>
        <v>#REF!</v>
      </c>
      <c r="I91" s="6" t="e">
        <f t="shared" si="9"/>
        <v>#REF!</v>
      </c>
      <c r="J91" s="6" t="e">
        <f>IF('Формат Демина старый'!I89="","",'Формат Демина старый'!I89)</f>
        <v>#REF!</v>
      </c>
      <c r="K91" s="24" t="e">
        <f>IF('Формат Демина старый'!T89="","",'Формат Демина старый'!T89)</f>
        <v>#REF!</v>
      </c>
      <c r="L91" s="9" t="e">
        <f>IF('Формат Демина старый'!K89="","",'Формат Демина старый'!K89)</f>
        <v>#REF!</v>
      </c>
      <c r="M91" s="6" t="e">
        <f t="shared" si="10"/>
        <v>#REF!</v>
      </c>
      <c r="N91" s="6" t="e">
        <f t="shared" si="11"/>
        <v>#REF!</v>
      </c>
      <c r="O91" s="6" t="e">
        <f t="shared" si="12"/>
        <v>#REF!</v>
      </c>
      <c r="P91" s="6" t="e">
        <f t="shared" si="18"/>
        <v>#REF!</v>
      </c>
      <c r="Q91" s="24" t="e">
        <f t="shared" si="19"/>
        <v>#REF!</v>
      </c>
      <c r="R91" s="24" t="e">
        <f t="shared" si="15"/>
        <v>#REF!</v>
      </c>
      <c r="S91" s="6" t="e">
        <f>'Формат Демина старый'!P89</f>
        <v>#REF!</v>
      </c>
      <c r="T91" s="6" t="e">
        <f>'Формат Демина старый'!Q89</f>
        <v>#REF!</v>
      </c>
      <c r="U91" s="6" t="e">
        <f>IF('Формат Демина старый'!R89="","",'Формат Демина старый'!R89)</f>
        <v>#REF!</v>
      </c>
      <c r="V91" s="9" t="e">
        <f>IF('Формат Демина старый'!S89="","",'Формат Демина старый'!S89)</f>
        <v>#REF!</v>
      </c>
    </row>
    <row r="92" spans="1:22" outlineLevel="1" x14ac:dyDescent="0.3">
      <c r="A92" s="6"/>
      <c r="B92" s="6">
        <f t="shared" si="8"/>
        <v>86</v>
      </c>
      <c r="C92" s="6" t="str">
        <f>'Формат Демина старый'!B90</f>
        <v>Сибирь</v>
      </c>
      <c r="D92" s="6" t="e">
        <f>'Формат Демина старый'!C90</f>
        <v>#REF!</v>
      </c>
      <c r="E92" s="7" t="e">
        <f>'Формат Демина старый'!D90</f>
        <v>#REF!</v>
      </c>
      <c r="F92" s="7" t="e">
        <f>'Формат Демина старый'!E90</f>
        <v>#REF!</v>
      </c>
      <c r="G92" s="6" t="e">
        <f>'Формат Демина старый'!F90</f>
        <v>#REF!</v>
      </c>
      <c r="H92" s="6" t="e">
        <f>'Формат Демина старый'!G90</f>
        <v>#REF!</v>
      </c>
      <c r="I92" s="6" t="e">
        <f t="shared" si="9"/>
        <v>#REF!</v>
      </c>
      <c r="J92" s="6" t="e">
        <f>IF('Формат Демина старый'!I90="","",'Формат Демина старый'!I90)</f>
        <v>#REF!</v>
      </c>
      <c r="K92" s="24" t="e">
        <f>IF('Формат Демина старый'!T90="","",'Формат Демина старый'!T90)</f>
        <v>#REF!</v>
      </c>
      <c r="L92" s="9" t="e">
        <f>IF('Формат Демина старый'!K90="","",'Формат Демина старый'!K90)</f>
        <v>#REF!</v>
      </c>
      <c r="M92" s="6" t="e">
        <f t="shared" si="10"/>
        <v>#REF!</v>
      </c>
      <c r="N92" s="6" t="e">
        <f t="shared" si="11"/>
        <v>#REF!</v>
      </c>
      <c r="O92" s="6" t="e">
        <f t="shared" si="12"/>
        <v>#REF!</v>
      </c>
      <c r="P92" s="6" t="e">
        <f t="shared" si="18"/>
        <v>#REF!</v>
      </c>
      <c r="Q92" s="24" t="e">
        <f t="shared" si="19"/>
        <v>#REF!</v>
      </c>
      <c r="R92" s="24" t="e">
        <f t="shared" si="15"/>
        <v>#REF!</v>
      </c>
      <c r="S92" s="6" t="e">
        <f>'Формат Демина старый'!P90</f>
        <v>#REF!</v>
      </c>
      <c r="T92" s="6" t="e">
        <f>'Формат Демина старый'!Q90</f>
        <v>#REF!</v>
      </c>
      <c r="U92" s="6" t="e">
        <f>IF('Формат Демина старый'!R90="","",'Формат Демина старый'!R90)</f>
        <v>#REF!</v>
      </c>
      <c r="V92" s="9" t="e">
        <f>IF('Формат Демина старый'!S90="","",'Формат Демина старый'!S90)</f>
        <v>#REF!</v>
      </c>
    </row>
    <row r="93" spans="1:22" outlineLevel="1" x14ac:dyDescent="0.3">
      <c r="A93" s="6"/>
      <c r="B93" s="6">
        <f t="shared" si="8"/>
        <v>87</v>
      </c>
      <c r="C93" s="6" t="str">
        <f>'Формат Демина старый'!B91</f>
        <v>Сибирь</v>
      </c>
      <c r="D93" s="6" t="e">
        <f>'Формат Демина старый'!C91</f>
        <v>#REF!</v>
      </c>
      <c r="E93" s="7" t="e">
        <f>'Формат Демина старый'!D91</f>
        <v>#REF!</v>
      </c>
      <c r="F93" s="7" t="e">
        <f>'Формат Демина старый'!E91</f>
        <v>#REF!</v>
      </c>
      <c r="G93" s="6" t="e">
        <f>'Формат Демина старый'!F91</f>
        <v>#REF!</v>
      </c>
      <c r="H93" s="6" t="e">
        <f>'Формат Демина старый'!G91</f>
        <v>#REF!</v>
      </c>
      <c r="I93" s="6" t="e">
        <f t="shared" si="9"/>
        <v>#REF!</v>
      </c>
      <c r="J93" s="6" t="e">
        <f>IF('Формат Демина старый'!I91="","",'Формат Демина старый'!I91)</f>
        <v>#REF!</v>
      </c>
      <c r="K93" s="24" t="e">
        <f>IF('Формат Демина старый'!T91="","",'Формат Демина старый'!T91)</f>
        <v>#REF!</v>
      </c>
      <c r="L93" s="9" t="e">
        <f>IF('Формат Демина старый'!K91="","",'Формат Демина старый'!K91)</f>
        <v>#REF!</v>
      </c>
      <c r="M93" s="6" t="e">
        <f t="shared" si="10"/>
        <v>#REF!</v>
      </c>
      <c r="N93" s="6" t="e">
        <f t="shared" si="11"/>
        <v>#REF!</v>
      </c>
      <c r="O93" s="6" t="e">
        <f t="shared" si="12"/>
        <v>#REF!</v>
      </c>
      <c r="P93" s="6" t="e">
        <f t="shared" si="18"/>
        <v>#REF!</v>
      </c>
      <c r="Q93" s="24" t="e">
        <f t="shared" si="19"/>
        <v>#REF!</v>
      </c>
      <c r="R93" s="24" t="e">
        <f t="shared" si="15"/>
        <v>#REF!</v>
      </c>
      <c r="S93" s="6" t="e">
        <f>'Формат Демина старый'!P91</f>
        <v>#REF!</v>
      </c>
      <c r="T93" s="6" t="e">
        <f>'Формат Демина старый'!Q91</f>
        <v>#REF!</v>
      </c>
      <c r="U93" s="6" t="e">
        <f>IF('Формат Демина старый'!R91="","",'Формат Демина старый'!R91)</f>
        <v>#REF!</v>
      </c>
      <c r="V93" s="9" t="e">
        <f>IF('Формат Демина старый'!S91="","",'Формат Демина старый'!S91)</f>
        <v>#REF!</v>
      </c>
    </row>
    <row r="94" spans="1:22" outlineLevel="1" x14ac:dyDescent="0.3">
      <c r="A94" s="6"/>
      <c r="B94" s="6">
        <f t="shared" si="8"/>
        <v>88</v>
      </c>
      <c r="C94" s="6" t="str">
        <f>'Формат Демина старый'!B92</f>
        <v>Сибирь</v>
      </c>
      <c r="D94" s="6" t="e">
        <f>'Формат Демина старый'!C92</f>
        <v>#REF!</v>
      </c>
      <c r="E94" s="7" t="e">
        <f>'Формат Демина старый'!D92</f>
        <v>#REF!</v>
      </c>
      <c r="F94" s="7" t="e">
        <f>'Формат Демина старый'!E92</f>
        <v>#REF!</v>
      </c>
      <c r="G94" s="6" t="e">
        <f>'Формат Демина старый'!F92</f>
        <v>#REF!</v>
      </c>
      <c r="H94" s="6" t="e">
        <f>'Формат Демина старый'!G92</f>
        <v>#REF!</v>
      </c>
      <c r="I94" s="6" t="e">
        <f t="shared" si="9"/>
        <v>#REF!</v>
      </c>
      <c r="J94" s="6" t="e">
        <f>IF('Формат Демина старый'!I92="","",'Формат Демина старый'!I92)</f>
        <v>#REF!</v>
      </c>
      <c r="K94" s="24" t="e">
        <f>IF('Формат Демина старый'!T92="","",'Формат Демина старый'!T92)</f>
        <v>#REF!</v>
      </c>
      <c r="L94" s="9" t="e">
        <f>IF('Формат Демина старый'!K92="","",'Формат Демина старый'!K92)</f>
        <v>#REF!</v>
      </c>
      <c r="M94" s="6" t="e">
        <f t="shared" si="10"/>
        <v>#REF!</v>
      </c>
      <c r="N94" s="6" t="e">
        <f t="shared" si="11"/>
        <v>#REF!</v>
      </c>
      <c r="O94" s="6" t="e">
        <f t="shared" si="12"/>
        <v>#REF!</v>
      </c>
      <c r="P94" s="6" t="e">
        <f t="shared" si="18"/>
        <v>#REF!</v>
      </c>
      <c r="Q94" s="24" t="e">
        <f t="shared" si="19"/>
        <v>#REF!</v>
      </c>
      <c r="R94" s="24" t="e">
        <f t="shared" si="15"/>
        <v>#REF!</v>
      </c>
      <c r="S94" s="6" t="e">
        <f>'Формат Демина старый'!P92</f>
        <v>#REF!</v>
      </c>
      <c r="T94" s="6" t="e">
        <f>'Формат Демина старый'!Q92</f>
        <v>#REF!</v>
      </c>
      <c r="U94" s="6" t="e">
        <f>IF('Формат Демина старый'!R92="","",'Формат Демина старый'!R92)</f>
        <v>#REF!</v>
      </c>
      <c r="V94" s="9" t="e">
        <f>IF('Формат Демина старый'!S92="","",'Формат Демина старый'!S92)</f>
        <v>#REF!</v>
      </c>
    </row>
    <row r="95" spans="1:22" outlineLevel="1" x14ac:dyDescent="0.3">
      <c r="A95" s="6"/>
      <c r="B95" s="6">
        <f t="shared" si="8"/>
        <v>89</v>
      </c>
      <c r="C95" s="6" t="str">
        <f>'Формат Демина старый'!B93</f>
        <v>Сибирь</v>
      </c>
      <c r="D95" s="6" t="e">
        <f>'Формат Демина старый'!C93</f>
        <v>#REF!</v>
      </c>
      <c r="E95" s="7" t="e">
        <f>'Формат Демина старый'!D93</f>
        <v>#REF!</v>
      </c>
      <c r="F95" s="7" t="e">
        <f>'Формат Демина старый'!E93</f>
        <v>#REF!</v>
      </c>
      <c r="G95" s="6" t="e">
        <f>'Формат Демина старый'!F93</f>
        <v>#REF!</v>
      </c>
      <c r="H95" s="6" t="e">
        <f>'Формат Демина старый'!G93</f>
        <v>#REF!</v>
      </c>
      <c r="I95" s="6" t="e">
        <f t="shared" si="9"/>
        <v>#REF!</v>
      </c>
      <c r="J95" s="6" t="e">
        <f>IF('Формат Демина старый'!I93="","",'Формат Демина старый'!I93)</f>
        <v>#REF!</v>
      </c>
      <c r="K95" s="24" t="e">
        <f>IF('Формат Демина старый'!T93="","",'Формат Демина старый'!T93)</f>
        <v>#REF!</v>
      </c>
      <c r="L95" s="9" t="e">
        <f>IF('Формат Демина старый'!K93="","",'Формат Демина старый'!K93)</f>
        <v>#REF!</v>
      </c>
      <c r="M95" s="6" t="e">
        <f t="shared" si="10"/>
        <v>#REF!</v>
      </c>
      <c r="N95" s="6" t="e">
        <f t="shared" si="11"/>
        <v>#REF!</v>
      </c>
      <c r="O95" s="6" t="e">
        <f t="shared" si="12"/>
        <v>#REF!</v>
      </c>
      <c r="P95" s="6" t="e">
        <f t="shared" si="18"/>
        <v>#REF!</v>
      </c>
      <c r="Q95" s="24" t="e">
        <f t="shared" si="19"/>
        <v>#REF!</v>
      </c>
      <c r="R95" s="24" t="e">
        <f t="shared" si="15"/>
        <v>#REF!</v>
      </c>
      <c r="S95" s="6" t="e">
        <f>'Формат Демина старый'!P93</f>
        <v>#REF!</v>
      </c>
      <c r="T95" s="6" t="e">
        <f>'Формат Демина старый'!Q93</f>
        <v>#REF!</v>
      </c>
      <c r="U95" s="6" t="e">
        <f>IF('Формат Демина старый'!R93="","",'Формат Демина старый'!R93)</f>
        <v>#REF!</v>
      </c>
      <c r="V95" s="9" t="e">
        <f>IF('Формат Демина старый'!S93="","",'Формат Демина старый'!S93)</f>
        <v>#REF!</v>
      </c>
    </row>
    <row r="96" spans="1:22" outlineLevel="1" x14ac:dyDescent="0.3">
      <c r="A96" s="6"/>
      <c r="B96" s="6">
        <f t="shared" si="8"/>
        <v>90</v>
      </c>
      <c r="C96" s="6" t="str">
        <f>'Формат Демина старый'!B94</f>
        <v>Сибирь</v>
      </c>
      <c r="D96" s="6" t="e">
        <f>'Формат Демина старый'!C94</f>
        <v>#REF!</v>
      </c>
      <c r="E96" s="7" t="e">
        <f>'Формат Демина старый'!D94</f>
        <v>#REF!</v>
      </c>
      <c r="F96" s="7" t="e">
        <f>'Формат Демина старый'!E94</f>
        <v>#REF!</v>
      </c>
      <c r="G96" s="6" t="e">
        <f>'Формат Демина старый'!F94</f>
        <v>#REF!</v>
      </c>
      <c r="H96" s="6" t="e">
        <f>'Формат Демина старый'!G94</f>
        <v>#REF!</v>
      </c>
      <c r="I96" s="6" t="e">
        <f t="shared" si="9"/>
        <v>#REF!</v>
      </c>
      <c r="J96" s="6" t="e">
        <f>IF('Формат Демина старый'!I94="","",'Формат Демина старый'!I94)</f>
        <v>#REF!</v>
      </c>
      <c r="K96" s="24" t="e">
        <f>IF('Формат Демина старый'!T94="","",'Формат Демина старый'!T94)</f>
        <v>#REF!</v>
      </c>
      <c r="L96" s="9" t="e">
        <f>IF('Формат Демина старый'!K94="","",'Формат Демина старый'!K94)</f>
        <v>#REF!</v>
      </c>
      <c r="M96" s="6" t="e">
        <f t="shared" si="10"/>
        <v>#REF!</v>
      </c>
      <c r="N96" s="6" t="e">
        <f t="shared" si="11"/>
        <v>#REF!</v>
      </c>
      <c r="O96" s="6" t="e">
        <f t="shared" si="12"/>
        <v>#REF!</v>
      </c>
      <c r="P96" s="6" t="e">
        <f t="shared" si="18"/>
        <v>#REF!</v>
      </c>
      <c r="Q96" s="24" t="e">
        <f t="shared" si="19"/>
        <v>#REF!</v>
      </c>
      <c r="R96" s="24" t="e">
        <f t="shared" si="15"/>
        <v>#REF!</v>
      </c>
      <c r="S96" s="6" t="e">
        <f>'Формат Демина старый'!P94</f>
        <v>#REF!</v>
      </c>
      <c r="T96" s="6" t="e">
        <f>'Формат Демина старый'!Q94</f>
        <v>#REF!</v>
      </c>
      <c r="U96" s="6" t="e">
        <f>IF('Формат Демина старый'!R94="","",'Формат Демина старый'!R94)</f>
        <v>#REF!</v>
      </c>
      <c r="V96" s="9" t="e">
        <f>IF('Формат Демина старый'!S94="","",'Формат Демина старый'!S94)</f>
        <v>#REF!</v>
      </c>
    </row>
    <row r="97" spans="1:22" outlineLevel="1" x14ac:dyDescent="0.3">
      <c r="A97" s="6"/>
      <c r="B97" s="6">
        <f t="shared" si="8"/>
        <v>91</v>
      </c>
      <c r="C97" s="6" t="str">
        <f>'Формат Демина старый'!B95</f>
        <v>Сибирь</v>
      </c>
      <c r="D97" s="6" t="e">
        <f>'Формат Демина старый'!C95</f>
        <v>#REF!</v>
      </c>
      <c r="E97" s="7" t="e">
        <f>'Формат Демина старый'!D95</f>
        <v>#REF!</v>
      </c>
      <c r="F97" s="7" t="e">
        <f>'Формат Демина старый'!E95</f>
        <v>#REF!</v>
      </c>
      <c r="G97" s="6" t="e">
        <f>'Формат Демина старый'!F95</f>
        <v>#REF!</v>
      </c>
      <c r="H97" s="6" t="e">
        <f>'Формат Демина старый'!G95</f>
        <v>#REF!</v>
      </c>
      <c r="I97" s="6" t="e">
        <f t="shared" si="9"/>
        <v>#REF!</v>
      </c>
      <c r="J97" s="6" t="e">
        <f>IF('Формат Демина старый'!I95="","",'Формат Демина старый'!I95)</f>
        <v>#REF!</v>
      </c>
      <c r="K97" s="24" t="e">
        <f>IF('Формат Демина старый'!T95="","",'Формат Демина старый'!T95)</f>
        <v>#REF!</v>
      </c>
      <c r="L97" s="9" t="e">
        <f>IF('Формат Демина старый'!K95="","",'Формат Демина старый'!K95)</f>
        <v>#REF!</v>
      </c>
      <c r="M97" s="6" t="e">
        <f t="shared" si="10"/>
        <v>#REF!</v>
      </c>
      <c r="N97" s="6" t="e">
        <f t="shared" si="11"/>
        <v>#REF!</v>
      </c>
      <c r="O97" s="6" t="e">
        <f t="shared" si="12"/>
        <v>#REF!</v>
      </c>
      <c r="P97" s="6" t="e">
        <f t="shared" si="18"/>
        <v>#REF!</v>
      </c>
      <c r="Q97" s="24" t="e">
        <f t="shared" si="19"/>
        <v>#REF!</v>
      </c>
      <c r="R97" s="24" t="e">
        <f t="shared" si="15"/>
        <v>#REF!</v>
      </c>
      <c r="S97" s="6" t="e">
        <f>'Формат Демина старый'!P95</f>
        <v>#REF!</v>
      </c>
      <c r="T97" s="6" t="e">
        <f>'Формат Демина старый'!Q95</f>
        <v>#REF!</v>
      </c>
      <c r="U97" s="6" t="e">
        <f>IF('Формат Демина старый'!R95="","",'Формат Демина старый'!R95)</f>
        <v>#REF!</v>
      </c>
      <c r="V97" s="9" t="e">
        <f>IF('Формат Демина старый'!S95="","",'Формат Демина старый'!S95)</f>
        <v>#REF!</v>
      </c>
    </row>
    <row r="98" spans="1:22" outlineLevel="1" x14ac:dyDescent="0.3">
      <c r="A98" s="6"/>
      <c r="B98" s="6">
        <f t="shared" si="8"/>
        <v>92</v>
      </c>
      <c r="C98" s="6" t="str">
        <f>'Формат Демина старый'!B96</f>
        <v>Сибирь</v>
      </c>
      <c r="D98" s="6" t="e">
        <f>'Формат Демина старый'!C96</f>
        <v>#REF!</v>
      </c>
      <c r="E98" s="7" t="e">
        <f>'Формат Демина старый'!D96</f>
        <v>#REF!</v>
      </c>
      <c r="F98" s="7" t="e">
        <f>'Формат Демина старый'!E96</f>
        <v>#REF!</v>
      </c>
      <c r="G98" s="6" t="e">
        <f>'Формат Демина старый'!F96</f>
        <v>#REF!</v>
      </c>
      <c r="H98" s="6" t="e">
        <f>'Формат Демина старый'!G96</f>
        <v>#REF!</v>
      </c>
      <c r="I98" s="6" t="e">
        <f t="shared" si="9"/>
        <v>#REF!</v>
      </c>
      <c r="J98" s="6" t="e">
        <f>IF('Формат Демина старый'!I96="","",'Формат Демина старый'!I96)</f>
        <v>#REF!</v>
      </c>
      <c r="K98" s="24" t="e">
        <f>IF('Формат Демина старый'!T96="","",'Формат Демина старый'!T96)</f>
        <v>#REF!</v>
      </c>
      <c r="L98" s="9" t="e">
        <f>IF('Формат Демина старый'!K96="","",'Формат Демина старый'!K96)</f>
        <v>#REF!</v>
      </c>
      <c r="M98" s="6" t="e">
        <f t="shared" si="10"/>
        <v>#REF!</v>
      </c>
      <c r="N98" s="6" t="e">
        <f t="shared" si="11"/>
        <v>#REF!</v>
      </c>
      <c r="O98" s="6" t="e">
        <f t="shared" si="12"/>
        <v>#REF!</v>
      </c>
      <c r="P98" s="6" t="e">
        <f t="shared" si="18"/>
        <v>#REF!</v>
      </c>
      <c r="Q98" s="24" t="e">
        <f t="shared" si="19"/>
        <v>#REF!</v>
      </c>
      <c r="R98" s="24" t="e">
        <f t="shared" si="15"/>
        <v>#REF!</v>
      </c>
      <c r="S98" s="6" t="e">
        <f>'Формат Демина старый'!P96</f>
        <v>#REF!</v>
      </c>
      <c r="T98" s="6" t="e">
        <f>'Формат Демина старый'!Q96</f>
        <v>#REF!</v>
      </c>
      <c r="U98" s="6" t="e">
        <f>IF('Формат Демина старый'!R96="","",'Формат Демина старый'!R96)</f>
        <v>#REF!</v>
      </c>
      <c r="V98" s="9" t="e">
        <f>IF('Формат Демина старый'!S96="","",'Формат Демина старый'!S96)</f>
        <v>#REF!</v>
      </c>
    </row>
    <row r="99" spans="1:22" outlineLevel="1" x14ac:dyDescent="0.3">
      <c r="A99" s="6"/>
      <c r="B99" s="6">
        <f t="shared" si="8"/>
        <v>93</v>
      </c>
      <c r="C99" s="6" t="str">
        <f>'Формат Демина старый'!B97</f>
        <v>Сибирь</v>
      </c>
      <c r="D99" s="6" t="e">
        <f>'Формат Демина старый'!C97</f>
        <v>#REF!</v>
      </c>
      <c r="E99" s="7" t="e">
        <f>'Формат Демина старый'!D97</f>
        <v>#REF!</v>
      </c>
      <c r="F99" s="7" t="e">
        <f>'Формат Демина старый'!E97</f>
        <v>#REF!</v>
      </c>
      <c r="G99" s="6" t="e">
        <f>'Формат Демина старый'!F97</f>
        <v>#REF!</v>
      </c>
      <c r="H99" s="6" t="e">
        <f>'Формат Демина старый'!G97</f>
        <v>#REF!</v>
      </c>
      <c r="I99" s="6" t="e">
        <f t="shared" si="9"/>
        <v>#REF!</v>
      </c>
      <c r="J99" s="6" t="e">
        <f>IF('Формат Демина старый'!I97="","",'Формат Демина старый'!I97)</f>
        <v>#REF!</v>
      </c>
      <c r="K99" s="24" t="e">
        <f>IF('Формат Демина старый'!T97="","",'Формат Демина старый'!T97)</f>
        <v>#REF!</v>
      </c>
      <c r="L99" s="9" t="e">
        <f>IF('Формат Демина старый'!K97="","",'Формат Демина старый'!K97)</f>
        <v>#REF!</v>
      </c>
      <c r="M99" s="6" t="e">
        <f t="shared" si="10"/>
        <v>#REF!</v>
      </c>
      <c r="N99" s="6" t="e">
        <f t="shared" si="11"/>
        <v>#REF!</v>
      </c>
      <c r="O99" s="6" t="e">
        <f t="shared" si="12"/>
        <v>#REF!</v>
      </c>
      <c r="P99" s="6" t="e">
        <f t="shared" si="18"/>
        <v>#REF!</v>
      </c>
      <c r="Q99" s="24" t="e">
        <f t="shared" si="19"/>
        <v>#REF!</v>
      </c>
      <c r="R99" s="24" t="e">
        <f t="shared" si="15"/>
        <v>#REF!</v>
      </c>
      <c r="S99" s="6" t="e">
        <f>'Формат Демина старый'!P97</f>
        <v>#REF!</v>
      </c>
      <c r="T99" s="6" t="e">
        <f>'Формат Демина старый'!Q97</f>
        <v>#REF!</v>
      </c>
      <c r="U99" s="6" t="e">
        <f>IF('Формат Демина старый'!R97="","",'Формат Демина старый'!R97)</f>
        <v>#REF!</v>
      </c>
      <c r="V99" s="9" t="e">
        <f>IF('Формат Демина старый'!S97="","",'Формат Демина старый'!S97)</f>
        <v>#REF!</v>
      </c>
    </row>
    <row r="100" spans="1:22" outlineLevel="1" x14ac:dyDescent="0.3">
      <c r="A100" s="6"/>
      <c r="B100" s="6">
        <f t="shared" si="8"/>
        <v>94</v>
      </c>
      <c r="C100" s="6" t="str">
        <f>'Формат Демина старый'!B98</f>
        <v>Сибирь</v>
      </c>
      <c r="D100" s="6" t="e">
        <f>'Формат Демина старый'!C98</f>
        <v>#REF!</v>
      </c>
      <c r="E100" s="7" t="e">
        <f>'Формат Демина старый'!D98</f>
        <v>#REF!</v>
      </c>
      <c r="F100" s="7" t="e">
        <f>'Формат Демина старый'!E98</f>
        <v>#REF!</v>
      </c>
      <c r="G100" s="6" t="e">
        <f>'Формат Демина старый'!F98</f>
        <v>#REF!</v>
      </c>
      <c r="H100" s="6" t="e">
        <f>'Формат Демина старый'!G98</f>
        <v>#REF!</v>
      </c>
      <c r="I100" s="6" t="e">
        <f t="shared" si="9"/>
        <v>#REF!</v>
      </c>
      <c r="J100" s="6" t="e">
        <f>IF('Формат Демина старый'!I98="","",'Формат Демина старый'!I98)</f>
        <v>#REF!</v>
      </c>
      <c r="K100" s="24" t="e">
        <f>IF('Формат Демина старый'!T98="","",'Формат Демина старый'!T98)</f>
        <v>#REF!</v>
      </c>
      <c r="L100" s="9" t="e">
        <f>IF('Формат Демина старый'!K98="","",'Формат Демина старый'!K98)</f>
        <v>#REF!</v>
      </c>
      <c r="M100" s="6" t="e">
        <f t="shared" si="10"/>
        <v>#REF!</v>
      </c>
      <c r="N100" s="6" t="e">
        <f t="shared" si="11"/>
        <v>#REF!</v>
      </c>
      <c r="O100" s="6" t="e">
        <f t="shared" si="12"/>
        <v>#REF!</v>
      </c>
      <c r="P100" s="6" t="e">
        <f t="shared" si="18"/>
        <v>#REF!</v>
      </c>
      <c r="Q100" s="24" t="e">
        <f t="shared" si="19"/>
        <v>#REF!</v>
      </c>
      <c r="R100" s="24" t="e">
        <f t="shared" si="15"/>
        <v>#REF!</v>
      </c>
      <c r="S100" s="6" t="e">
        <f>'Формат Демина старый'!P98</f>
        <v>#REF!</v>
      </c>
      <c r="T100" s="6" t="e">
        <f>'Формат Демина старый'!Q98</f>
        <v>#REF!</v>
      </c>
      <c r="U100" s="6" t="e">
        <f>IF('Формат Демина старый'!R98="","",'Формат Демина старый'!R98)</f>
        <v>#REF!</v>
      </c>
      <c r="V100" s="9" t="e">
        <f>IF('Формат Демина старый'!S98="","",'Формат Демина старый'!S98)</f>
        <v>#REF!</v>
      </c>
    </row>
    <row r="101" spans="1:22" outlineLevel="1" x14ac:dyDescent="0.3">
      <c r="A101" s="6"/>
      <c r="B101" s="6">
        <f t="shared" si="8"/>
        <v>95</v>
      </c>
      <c r="C101" s="6" t="str">
        <f>'Формат Демина старый'!B99</f>
        <v>Сибирь</v>
      </c>
      <c r="D101" s="6" t="e">
        <f>'Формат Демина старый'!C99</f>
        <v>#REF!</v>
      </c>
      <c r="E101" s="7" t="e">
        <f>'Формат Демина старый'!D99</f>
        <v>#REF!</v>
      </c>
      <c r="F101" s="7" t="e">
        <f>'Формат Демина старый'!E99</f>
        <v>#REF!</v>
      </c>
      <c r="G101" s="6" t="e">
        <f>'Формат Демина старый'!F99</f>
        <v>#REF!</v>
      </c>
      <c r="H101" s="6" t="e">
        <f>'Формат Демина старый'!G99</f>
        <v>#REF!</v>
      </c>
      <c r="I101" s="6" t="e">
        <f t="shared" si="9"/>
        <v>#REF!</v>
      </c>
      <c r="J101" s="6" t="e">
        <f>IF('Формат Демина старый'!I99="","",'Формат Демина старый'!I99)</f>
        <v>#REF!</v>
      </c>
      <c r="K101" s="24" t="e">
        <f>IF('Формат Демина старый'!T99="","",'Формат Демина старый'!T99)</f>
        <v>#REF!</v>
      </c>
      <c r="L101" s="9" t="e">
        <f>IF('Формат Демина старый'!K99="","",'Формат Демина старый'!K99)</f>
        <v>#REF!</v>
      </c>
      <c r="M101" s="6" t="e">
        <f t="shared" si="10"/>
        <v>#REF!</v>
      </c>
      <c r="N101" s="6" t="e">
        <f t="shared" si="11"/>
        <v>#REF!</v>
      </c>
      <c r="O101" s="6" t="e">
        <f t="shared" si="12"/>
        <v>#REF!</v>
      </c>
      <c r="P101" s="6" t="e">
        <f t="shared" si="18"/>
        <v>#REF!</v>
      </c>
      <c r="Q101" s="24" t="e">
        <f t="shared" si="19"/>
        <v>#REF!</v>
      </c>
      <c r="R101" s="24" t="e">
        <f t="shared" si="15"/>
        <v>#REF!</v>
      </c>
      <c r="S101" s="6" t="e">
        <f>'Формат Демина старый'!P99</f>
        <v>#REF!</v>
      </c>
      <c r="T101" s="6" t="e">
        <f>'Формат Демина старый'!Q99</f>
        <v>#REF!</v>
      </c>
      <c r="U101" s="6" t="e">
        <f>IF('Формат Демина старый'!R99="","",'Формат Демина старый'!R99)</f>
        <v>#REF!</v>
      </c>
      <c r="V101" s="9" t="e">
        <f>IF('Формат Демина старый'!S99="","",'Формат Демина старый'!S99)</f>
        <v>#REF!</v>
      </c>
    </row>
    <row r="102" spans="1:22" outlineLevel="1" x14ac:dyDescent="0.3">
      <c r="A102" s="6"/>
      <c r="B102" s="6">
        <f t="shared" si="8"/>
        <v>96</v>
      </c>
      <c r="C102" s="6" t="str">
        <f>'Формат Демина старый'!B100</f>
        <v>Сибирь</v>
      </c>
      <c r="D102" s="6" t="e">
        <f>'Формат Демина старый'!C100</f>
        <v>#REF!</v>
      </c>
      <c r="E102" s="7" t="e">
        <f>'Формат Демина старый'!D100</f>
        <v>#REF!</v>
      </c>
      <c r="F102" s="7" t="e">
        <f>'Формат Демина старый'!E100</f>
        <v>#REF!</v>
      </c>
      <c r="G102" s="6" t="e">
        <f>'Формат Демина старый'!F100</f>
        <v>#REF!</v>
      </c>
      <c r="H102" s="6" t="e">
        <f>'Формат Демина старый'!G100</f>
        <v>#REF!</v>
      </c>
      <c r="I102" s="6" t="e">
        <f t="shared" si="9"/>
        <v>#REF!</v>
      </c>
      <c r="J102" s="6" t="e">
        <f>IF('Формат Демина старый'!I100="","",'Формат Демина старый'!I100)</f>
        <v>#REF!</v>
      </c>
      <c r="K102" s="24" t="e">
        <f>IF('Формат Демина старый'!T100="","",'Формат Демина старый'!T100)</f>
        <v>#REF!</v>
      </c>
      <c r="L102" s="9" t="e">
        <f>IF('Формат Демина старый'!K100="","",'Формат Демина старый'!K100)</f>
        <v>#REF!</v>
      </c>
      <c r="M102" s="6" t="e">
        <f t="shared" si="10"/>
        <v>#REF!</v>
      </c>
      <c r="N102" s="6" t="e">
        <f t="shared" si="11"/>
        <v>#REF!</v>
      </c>
      <c r="O102" s="6" t="e">
        <f t="shared" si="12"/>
        <v>#REF!</v>
      </c>
      <c r="P102" s="6" t="e">
        <f t="shared" si="18"/>
        <v>#REF!</v>
      </c>
      <c r="Q102" s="24" t="e">
        <f t="shared" si="19"/>
        <v>#REF!</v>
      </c>
      <c r="R102" s="24" t="e">
        <f t="shared" si="15"/>
        <v>#REF!</v>
      </c>
      <c r="S102" s="6" t="e">
        <f>'Формат Демина старый'!P100</f>
        <v>#REF!</v>
      </c>
      <c r="T102" s="6" t="e">
        <f>'Формат Демина старый'!Q100</f>
        <v>#REF!</v>
      </c>
      <c r="U102" s="6" t="e">
        <f>IF('Формат Демина старый'!R100="","",'Формат Демина старый'!R100)</f>
        <v>#REF!</v>
      </c>
      <c r="V102" s="9" t="e">
        <f>IF('Формат Демина старый'!S100="","",'Формат Демина старый'!S100)</f>
        <v>#REF!</v>
      </c>
    </row>
    <row r="103" spans="1:22" outlineLevel="1" x14ac:dyDescent="0.3">
      <c r="A103" s="6"/>
      <c r="B103" s="6">
        <f t="shared" si="8"/>
        <v>97</v>
      </c>
      <c r="C103" s="6" t="str">
        <f>'Формат Демина старый'!B101</f>
        <v>Сибирь</v>
      </c>
      <c r="D103" s="6" t="e">
        <f>'Формат Демина старый'!C101</f>
        <v>#REF!</v>
      </c>
      <c r="E103" s="7" t="e">
        <f>'Формат Демина старый'!D101</f>
        <v>#REF!</v>
      </c>
      <c r="F103" s="7" t="e">
        <f>'Формат Демина старый'!E101</f>
        <v>#REF!</v>
      </c>
      <c r="G103" s="6" t="e">
        <f>'Формат Демина старый'!F101</f>
        <v>#REF!</v>
      </c>
      <c r="H103" s="6" t="e">
        <f>'Формат Демина старый'!G101</f>
        <v>#REF!</v>
      </c>
      <c r="I103" s="6" t="e">
        <f t="shared" si="9"/>
        <v>#REF!</v>
      </c>
      <c r="J103" s="6" t="e">
        <f>IF('Формат Демина старый'!I101="","",'Формат Демина старый'!I101)</f>
        <v>#REF!</v>
      </c>
      <c r="K103" s="24" t="e">
        <f>IF('Формат Демина старый'!T101="","",'Формат Демина старый'!T101)</f>
        <v>#REF!</v>
      </c>
      <c r="L103" s="9" t="e">
        <f>IF('Формат Демина старый'!K101="","",'Формат Демина старый'!K101)</f>
        <v>#REF!</v>
      </c>
      <c r="M103" s="6" t="e">
        <f t="shared" si="10"/>
        <v>#REF!</v>
      </c>
      <c r="N103" s="6" t="e">
        <f t="shared" si="11"/>
        <v>#REF!</v>
      </c>
      <c r="O103" s="6" t="e">
        <f t="shared" si="12"/>
        <v>#REF!</v>
      </c>
      <c r="P103" s="6" t="e">
        <f t="shared" si="18"/>
        <v>#REF!</v>
      </c>
      <c r="Q103" s="24" t="e">
        <f t="shared" si="19"/>
        <v>#REF!</v>
      </c>
      <c r="R103" s="24" t="e">
        <f t="shared" si="15"/>
        <v>#REF!</v>
      </c>
      <c r="S103" s="6" t="e">
        <f>'Формат Демина старый'!P101</f>
        <v>#REF!</v>
      </c>
      <c r="T103" s="6" t="e">
        <f>'Формат Демина старый'!Q101</f>
        <v>#REF!</v>
      </c>
      <c r="U103" s="6" t="e">
        <f>IF('Формат Демина старый'!R101="","",'Формат Демина старый'!R101)</f>
        <v>#REF!</v>
      </c>
      <c r="V103" s="9" t="e">
        <f>IF('Формат Демина старый'!S101="","",'Формат Демина старый'!S101)</f>
        <v>#REF!</v>
      </c>
    </row>
    <row r="104" spans="1:22" outlineLevel="1" x14ac:dyDescent="0.3">
      <c r="A104" s="6"/>
      <c r="B104" s="6">
        <f t="shared" si="8"/>
        <v>98</v>
      </c>
      <c r="C104" s="6" t="str">
        <f>'Формат Демина старый'!B102</f>
        <v>Сибирь</v>
      </c>
      <c r="D104" s="6" t="e">
        <f>'Формат Демина старый'!C102</f>
        <v>#REF!</v>
      </c>
      <c r="E104" s="7" t="e">
        <f>'Формат Демина старый'!D102</f>
        <v>#REF!</v>
      </c>
      <c r="F104" s="7" t="e">
        <f>'Формат Демина старый'!E102</f>
        <v>#REF!</v>
      </c>
      <c r="G104" s="6" t="e">
        <f>'Формат Демина старый'!F102</f>
        <v>#REF!</v>
      </c>
      <c r="H104" s="6" t="e">
        <f>'Формат Демина старый'!G102</f>
        <v>#REF!</v>
      </c>
      <c r="I104" s="6" t="e">
        <f t="shared" si="9"/>
        <v>#REF!</v>
      </c>
      <c r="J104" s="6" t="e">
        <f>IF('Формат Демина старый'!I102="","",'Формат Демина старый'!I102)</f>
        <v>#REF!</v>
      </c>
      <c r="K104" s="24" t="e">
        <f>IF('Формат Демина старый'!T102="","",'Формат Демина старый'!T102)</f>
        <v>#REF!</v>
      </c>
      <c r="L104" s="9" t="e">
        <f>IF('Формат Демина старый'!K102="","",'Формат Демина старый'!K102)</f>
        <v>#REF!</v>
      </c>
      <c r="M104" s="6" t="e">
        <f t="shared" si="10"/>
        <v>#REF!</v>
      </c>
      <c r="N104" s="6" t="e">
        <f t="shared" si="11"/>
        <v>#REF!</v>
      </c>
      <c r="O104" s="6" t="e">
        <f t="shared" si="12"/>
        <v>#REF!</v>
      </c>
      <c r="P104" s="6" t="e">
        <f t="shared" si="18"/>
        <v>#REF!</v>
      </c>
      <c r="Q104" s="24" t="e">
        <f t="shared" si="19"/>
        <v>#REF!</v>
      </c>
      <c r="R104" s="24" t="e">
        <f t="shared" si="15"/>
        <v>#REF!</v>
      </c>
      <c r="S104" s="6" t="e">
        <f>'Формат Демина старый'!P102</f>
        <v>#REF!</v>
      </c>
      <c r="T104" s="6" t="e">
        <f>'Формат Демина старый'!Q102</f>
        <v>#REF!</v>
      </c>
      <c r="U104" s="6" t="e">
        <f>IF('Формат Демина старый'!R102="","",'Формат Демина старый'!R102)</f>
        <v>#REF!</v>
      </c>
      <c r="V104" s="9" t="e">
        <f>IF('Формат Демина старый'!S102="","",'Формат Демина старый'!S102)</f>
        <v>#REF!</v>
      </c>
    </row>
    <row r="105" spans="1:22" outlineLevel="1" x14ac:dyDescent="0.3">
      <c r="A105" s="6"/>
      <c r="B105" s="6">
        <f t="shared" si="8"/>
        <v>99</v>
      </c>
      <c r="C105" s="6" t="str">
        <f>'Формат Демина старый'!B103</f>
        <v>Сибирь</v>
      </c>
      <c r="D105" s="6" t="e">
        <f>'Формат Демина старый'!C103</f>
        <v>#REF!</v>
      </c>
      <c r="E105" s="7" t="e">
        <f>'Формат Демина старый'!D103</f>
        <v>#REF!</v>
      </c>
      <c r="F105" s="7" t="e">
        <f>'Формат Демина старый'!E103</f>
        <v>#REF!</v>
      </c>
      <c r="G105" s="6" t="e">
        <f>'Формат Демина старый'!F103</f>
        <v>#REF!</v>
      </c>
      <c r="H105" s="6" t="e">
        <f>'Формат Демина старый'!G103</f>
        <v>#REF!</v>
      </c>
      <c r="I105" s="6" t="e">
        <f t="shared" si="9"/>
        <v>#REF!</v>
      </c>
      <c r="J105" s="6" t="e">
        <f>IF('Формат Демина старый'!I103="","",'Формат Демина старый'!I103)</f>
        <v>#REF!</v>
      </c>
      <c r="K105" s="24" t="e">
        <f>IF('Формат Демина старый'!T103="","",'Формат Демина старый'!T103)</f>
        <v>#REF!</v>
      </c>
      <c r="L105" s="9" t="e">
        <f>IF('Формат Демина старый'!K103="","",'Формат Демина старый'!K103)</f>
        <v>#REF!</v>
      </c>
      <c r="M105" s="6" t="e">
        <f t="shared" si="10"/>
        <v>#REF!</v>
      </c>
      <c r="N105" s="6" t="e">
        <f t="shared" si="11"/>
        <v>#REF!</v>
      </c>
      <c r="O105" s="6" t="e">
        <f t="shared" si="12"/>
        <v>#REF!</v>
      </c>
      <c r="P105" s="6" t="e">
        <f t="shared" si="18"/>
        <v>#REF!</v>
      </c>
      <c r="Q105" s="24" t="e">
        <f t="shared" si="19"/>
        <v>#REF!</v>
      </c>
      <c r="R105" s="24" t="e">
        <f t="shared" si="15"/>
        <v>#REF!</v>
      </c>
      <c r="S105" s="6" t="e">
        <f>'Формат Демина старый'!P103</f>
        <v>#REF!</v>
      </c>
      <c r="T105" s="6" t="e">
        <f>'Формат Демина старый'!Q103</f>
        <v>#REF!</v>
      </c>
      <c r="U105" s="6" t="e">
        <f>IF('Формат Демина старый'!R103="","",'Формат Демина старый'!R103)</f>
        <v>#REF!</v>
      </c>
      <c r="V105" s="9" t="e">
        <f>IF('Формат Демина старый'!S103="","",'Формат Демина старый'!S103)</f>
        <v>#REF!</v>
      </c>
    </row>
    <row r="106" spans="1:22" outlineLevel="1" x14ac:dyDescent="0.3">
      <c r="A106" s="6"/>
      <c r="B106" s="6">
        <f t="shared" si="8"/>
        <v>100</v>
      </c>
      <c r="C106" s="6" t="str">
        <f>'Формат Демина старый'!B104</f>
        <v>Сибирь</v>
      </c>
      <c r="D106" s="6" t="e">
        <f>'Формат Демина старый'!C104</f>
        <v>#REF!</v>
      </c>
      <c r="E106" s="7" t="e">
        <f>'Формат Демина старый'!D104</f>
        <v>#REF!</v>
      </c>
      <c r="F106" s="7" t="e">
        <f>'Формат Демина старый'!E104</f>
        <v>#REF!</v>
      </c>
      <c r="G106" s="6" t="e">
        <f>'Формат Демина старый'!F104</f>
        <v>#REF!</v>
      </c>
      <c r="H106" s="6" t="e">
        <f>'Формат Демина старый'!G104</f>
        <v>#REF!</v>
      </c>
      <c r="I106" s="6" t="e">
        <f t="shared" si="9"/>
        <v>#REF!</v>
      </c>
      <c r="J106" s="6" t="e">
        <f>IF('Формат Демина старый'!I104="","",'Формат Демина старый'!I104)</f>
        <v>#REF!</v>
      </c>
      <c r="K106" s="24" t="e">
        <f>IF('Формат Демина старый'!T104="","",'Формат Демина старый'!T104)</f>
        <v>#REF!</v>
      </c>
      <c r="L106" s="9" t="e">
        <f>IF('Формат Демина старый'!K104="","",'Формат Демина старый'!K104)</f>
        <v>#REF!</v>
      </c>
      <c r="M106" s="6" t="e">
        <f t="shared" si="10"/>
        <v>#REF!</v>
      </c>
      <c r="N106" s="6" t="e">
        <f t="shared" si="11"/>
        <v>#REF!</v>
      </c>
      <c r="O106" s="6" t="e">
        <f t="shared" si="12"/>
        <v>#REF!</v>
      </c>
      <c r="P106" s="6" t="e">
        <f t="shared" si="18"/>
        <v>#REF!</v>
      </c>
      <c r="Q106" s="24" t="e">
        <f t="shared" si="19"/>
        <v>#REF!</v>
      </c>
      <c r="R106" s="24" t="e">
        <f t="shared" si="15"/>
        <v>#REF!</v>
      </c>
      <c r="S106" s="6" t="e">
        <f>'Формат Демина старый'!P104</f>
        <v>#REF!</v>
      </c>
      <c r="T106" s="6" t="e">
        <f>'Формат Демина старый'!Q104</f>
        <v>#REF!</v>
      </c>
      <c r="U106" s="6" t="e">
        <f>IF('Формат Демина старый'!R104="","",'Формат Демина старый'!R104)</f>
        <v>#REF!</v>
      </c>
      <c r="V106" s="9" t="e">
        <f>IF('Формат Демина старый'!S104="","",'Формат Демина старый'!S104)</f>
        <v>#REF!</v>
      </c>
    </row>
    <row r="107" spans="1:22" outlineLevel="1" x14ac:dyDescent="0.3">
      <c r="A107" s="6"/>
      <c r="B107" s="6">
        <f t="shared" si="8"/>
        <v>101</v>
      </c>
      <c r="C107" s="6" t="str">
        <f>'Формат Демина старый'!B105</f>
        <v>Сибирь</v>
      </c>
      <c r="D107" s="6" t="e">
        <f>'Формат Демина старый'!C105</f>
        <v>#REF!</v>
      </c>
      <c r="E107" s="7" t="e">
        <f>'Формат Демина старый'!D105</f>
        <v>#REF!</v>
      </c>
      <c r="F107" s="7" t="e">
        <f>'Формат Демина старый'!E105</f>
        <v>#REF!</v>
      </c>
      <c r="G107" s="6" t="e">
        <f>'Формат Демина старый'!F105</f>
        <v>#REF!</v>
      </c>
      <c r="H107" s="6" t="e">
        <f>'Формат Демина старый'!G105</f>
        <v>#REF!</v>
      </c>
      <c r="I107" s="6" t="e">
        <f t="shared" si="9"/>
        <v>#REF!</v>
      </c>
      <c r="J107" s="6" t="e">
        <f>IF('Формат Демина старый'!I105="","",'Формат Демина старый'!I105)</f>
        <v>#REF!</v>
      </c>
      <c r="K107" s="24" t="e">
        <f>IF('Формат Демина старый'!T105="","",'Формат Демина старый'!T105)</f>
        <v>#REF!</v>
      </c>
      <c r="L107" s="9" t="e">
        <f>IF('Формат Демина старый'!K105="","",'Формат Демина старый'!K105)</f>
        <v>#REF!</v>
      </c>
      <c r="M107" s="6" t="e">
        <f t="shared" si="10"/>
        <v>#REF!</v>
      </c>
      <c r="N107" s="6" t="e">
        <f t="shared" si="11"/>
        <v>#REF!</v>
      </c>
      <c r="O107" s="6" t="e">
        <f t="shared" si="12"/>
        <v>#REF!</v>
      </c>
      <c r="P107" s="6" t="e">
        <f t="shared" si="18"/>
        <v>#REF!</v>
      </c>
      <c r="Q107" s="24" t="e">
        <f t="shared" si="19"/>
        <v>#REF!</v>
      </c>
      <c r="R107" s="24" t="e">
        <f t="shared" si="15"/>
        <v>#REF!</v>
      </c>
      <c r="S107" s="6" t="e">
        <f>'Формат Демина старый'!P105</f>
        <v>#REF!</v>
      </c>
      <c r="T107" s="6" t="e">
        <f>'Формат Демина старый'!Q105</f>
        <v>#REF!</v>
      </c>
      <c r="U107" s="6" t="e">
        <f>IF('Формат Демина старый'!R105="","",'Формат Демина старый'!R105)</f>
        <v>#REF!</v>
      </c>
      <c r="V107" s="9" t="e">
        <f>IF('Формат Демина старый'!S105="","",'Формат Демина старый'!S105)</f>
        <v>#REF!</v>
      </c>
    </row>
    <row r="108" spans="1:22" outlineLevel="1" x14ac:dyDescent="0.3">
      <c r="A108" s="6"/>
      <c r="B108" s="6">
        <f t="shared" si="8"/>
        <v>102</v>
      </c>
      <c r="C108" s="6" t="str">
        <f>'Формат Демина старый'!B106</f>
        <v>Сибирь</v>
      </c>
      <c r="D108" s="6" t="e">
        <f>'Формат Демина старый'!C106</f>
        <v>#REF!</v>
      </c>
      <c r="E108" s="7" t="e">
        <f>'Формат Демина старый'!D106</f>
        <v>#REF!</v>
      </c>
      <c r="F108" s="7" t="e">
        <f>'Формат Демина старый'!E106</f>
        <v>#REF!</v>
      </c>
      <c r="G108" s="6" t="e">
        <f>'Формат Демина старый'!F106</f>
        <v>#REF!</v>
      </c>
      <c r="H108" s="6" t="e">
        <f>'Формат Демина старый'!G106</f>
        <v>#REF!</v>
      </c>
      <c r="I108" s="6" t="e">
        <f t="shared" si="9"/>
        <v>#REF!</v>
      </c>
      <c r="J108" s="6" t="e">
        <f>IF('Формат Демина старый'!I106="","",'Формат Демина старый'!I106)</f>
        <v>#REF!</v>
      </c>
      <c r="K108" s="24" t="e">
        <f>IF('Формат Демина старый'!T106="","",'Формат Демина старый'!T106)</f>
        <v>#REF!</v>
      </c>
      <c r="L108" s="9" t="e">
        <f>IF('Формат Демина старый'!K106="","",'Формат Демина старый'!K106)</f>
        <v>#REF!</v>
      </c>
      <c r="M108" s="6" t="e">
        <f t="shared" si="10"/>
        <v>#REF!</v>
      </c>
      <c r="N108" s="6" t="e">
        <f t="shared" si="11"/>
        <v>#REF!</v>
      </c>
      <c r="O108" s="6" t="e">
        <f t="shared" si="12"/>
        <v>#REF!</v>
      </c>
      <c r="P108" s="6" t="e">
        <f t="shared" si="18"/>
        <v>#REF!</v>
      </c>
      <c r="Q108" s="24" t="e">
        <f t="shared" si="19"/>
        <v>#REF!</v>
      </c>
      <c r="R108" s="24" t="e">
        <f t="shared" si="15"/>
        <v>#REF!</v>
      </c>
      <c r="S108" s="6" t="e">
        <f>'Формат Демина старый'!P106</f>
        <v>#REF!</v>
      </c>
      <c r="T108" s="6" t="e">
        <f>'Формат Демина старый'!Q106</f>
        <v>#REF!</v>
      </c>
      <c r="U108" s="6" t="e">
        <f>IF('Формат Демина старый'!R106="","",'Формат Демина старый'!R106)</f>
        <v>#REF!</v>
      </c>
      <c r="V108" s="9" t="e">
        <f>IF('Формат Демина старый'!S106="","",'Формат Демина старый'!S106)</f>
        <v>#REF!</v>
      </c>
    </row>
    <row r="109" spans="1:22" outlineLevel="1" x14ac:dyDescent="0.3">
      <c r="A109" s="6"/>
      <c r="B109" s="6">
        <f t="shared" si="8"/>
        <v>103</v>
      </c>
      <c r="C109" s="6" t="str">
        <f>'Формат Демина старый'!B107</f>
        <v>Сибирь</v>
      </c>
      <c r="D109" s="6" t="e">
        <f>'Формат Демина старый'!C107</f>
        <v>#REF!</v>
      </c>
      <c r="E109" s="7" t="e">
        <f>'Формат Демина старый'!D107</f>
        <v>#REF!</v>
      </c>
      <c r="F109" s="7" t="e">
        <f>'Формат Демина старый'!E107</f>
        <v>#REF!</v>
      </c>
      <c r="G109" s="6" t="e">
        <f>'Формат Демина старый'!F107</f>
        <v>#REF!</v>
      </c>
      <c r="H109" s="6" t="e">
        <f>'Формат Демина старый'!G107</f>
        <v>#REF!</v>
      </c>
      <c r="I109" s="6" t="e">
        <f t="shared" si="9"/>
        <v>#REF!</v>
      </c>
      <c r="J109" s="6" t="e">
        <f>IF('Формат Демина старый'!I107="","",'Формат Демина старый'!I107)</f>
        <v>#REF!</v>
      </c>
      <c r="K109" s="24" t="e">
        <f>IF('Формат Демина старый'!T107="","",'Формат Демина старый'!T107)</f>
        <v>#REF!</v>
      </c>
      <c r="L109" s="9" t="e">
        <f>IF('Формат Демина старый'!K107="","",'Формат Демина старый'!K107)</f>
        <v>#REF!</v>
      </c>
      <c r="M109" s="6" t="e">
        <f t="shared" si="10"/>
        <v>#REF!</v>
      </c>
      <c r="N109" s="6" t="e">
        <f t="shared" si="11"/>
        <v>#REF!</v>
      </c>
      <c r="O109" s="6" t="e">
        <f t="shared" si="12"/>
        <v>#REF!</v>
      </c>
      <c r="P109" s="6" t="e">
        <f t="shared" si="18"/>
        <v>#REF!</v>
      </c>
      <c r="Q109" s="24" t="e">
        <f t="shared" si="19"/>
        <v>#REF!</v>
      </c>
      <c r="R109" s="24" t="e">
        <f t="shared" si="15"/>
        <v>#REF!</v>
      </c>
      <c r="S109" s="6" t="e">
        <f>'Формат Демина старый'!P107</f>
        <v>#REF!</v>
      </c>
      <c r="T109" s="6" t="e">
        <f>'Формат Демина старый'!Q107</f>
        <v>#REF!</v>
      </c>
      <c r="U109" s="6" t="e">
        <f>IF('Формат Демина старый'!R107="","",'Формат Демина старый'!R107)</f>
        <v>#REF!</v>
      </c>
      <c r="V109" s="9" t="e">
        <f>IF('Формат Демина старый'!S107="","",'Формат Демина старый'!S107)</f>
        <v>#REF!</v>
      </c>
    </row>
    <row r="110" spans="1:22" outlineLevel="1" x14ac:dyDescent="0.3">
      <c r="A110" s="6"/>
      <c r="B110" s="6">
        <f t="shared" si="8"/>
        <v>104</v>
      </c>
      <c r="C110" s="6" t="str">
        <f>'Формат Демина старый'!B108</f>
        <v>Сибирь</v>
      </c>
      <c r="D110" s="6" t="e">
        <f>'Формат Демина старый'!C108</f>
        <v>#REF!</v>
      </c>
      <c r="E110" s="7" t="e">
        <f>'Формат Демина старый'!D108</f>
        <v>#REF!</v>
      </c>
      <c r="F110" s="7" t="e">
        <f>'Формат Демина старый'!E108</f>
        <v>#REF!</v>
      </c>
      <c r="G110" s="6" t="e">
        <f>'Формат Демина старый'!F108</f>
        <v>#REF!</v>
      </c>
      <c r="H110" s="6" t="e">
        <f>'Формат Демина старый'!G108</f>
        <v>#REF!</v>
      </c>
      <c r="I110" s="6" t="e">
        <f t="shared" si="9"/>
        <v>#REF!</v>
      </c>
      <c r="J110" s="6" t="e">
        <f>IF('Формат Демина старый'!I108="","",'Формат Демина старый'!I108)</f>
        <v>#REF!</v>
      </c>
      <c r="K110" s="24" t="e">
        <f>IF('Формат Демина старый'!T108="","",'Формат Демина старый'!T108)</f>
        <v>#REF!</v>
      </c>
      <c r="L110" s="9" t="e">
        <f>IF('Формат Демина старый'!K108="","",'Формат Демина старый'!K108)</f>
        <v>#REF!</v>
      </c>
      <c r="M110" s="6" t="e">
        <f t="shared" si="10"/>
        <v>#REF!</v>
      </c>
      <c r="N110" s="6" t="e">
        <f t="shared" si="11"/>
        <v>#REF!</v>
      </c>
      <c r="O110" s="6" t="e">
        <f t="shared" si="12"/>
        <v>#REF!</v>
      </c>
      <c r="P110" s="6" t="e">
        <f t="shared" si="18"/>
        <v>#REF!</v>
      </c>
      <c r="Q110" s="24" t="e">
        <f t="shared" si="19"/>
        <v>#REF!</v>
      </c>
      <c r="R110" s="24" t="e">
        <f t="shared" si="15"/>
        <v>#REF!</v>
      </c>
      <c r="S110" s="6" t="e">
        <f>'Формат Демина старый'!P108</f>
        <v>#REF!</v>
      </c>
      <c r="T110" s="6" t="e">
        <f>'Формат Демина старый'!Q108</f>
        <v>#REF!</v>
      </c>
      <c r="U110" s="6" t="e">
        <f>IF('Формат Демина старый'!R108="","",'Формат Демина старый'!R108)</f>
        <v>#REF!</v>
      </c>
      <c r="V110" s="9" t="e">
        <f>IF('Формат Демина старый'!S108="","",'Формат Демина старый'!S108)</f>
        <v>#REF!</v>
      </c>
    </row>
    <row r="111" spans="1:22" outlineLevel="1" x14ac:dyDescent="0.3">
      <c r="A111" s="6"/>
      <c r="B111" s="6">
        <f t="shared" si="8"/>
        <v>105</v>
      </c>
      <c r="C111" s="6" t="str">
        <f>'Формат Демина старый'!B109</f>
        <v>Сибирь</v>
      </c>
      <c r="D111" s="6" t="e">
        <f>'Формат Демина старый'!C109</f>
        <v>#REF!</v>
      </c>
      <c r="E111" s="7" t="e">
        <f>'Формат Демина старый'!D109</f>
        <v>#REF!</v>
      </c>
      <c r="F111" s="7" t="e">
        <f>'Формат Демина старый'!E109</f>
        <v>#REF!</v>
      </c>
      <c r="G111" s="6" t="e">
        <f>'Формат Демина старый'!F109</f>
        <v>#REF!</v>
      </c>
      <c r="H111" s="6" t="e">
        <f>'Формат Демина старый'!G109</f>
        <v>#REF!</v>
      </c>
      <c r="I111" s="6" t="e">
        <f t="shared" si="9"/>
        <v>#REF!</v>
      </c>
      <c r="J111" s="6" t="e">
        <f>IF('Формат Демина старый'!I109="","",'Формат Демина старый'!I109)</f>
        <v>#REF!</v>
      </c>
      <c r="K111" s="24" t="e">
        <f>IF('Формат Демина старый'!T109="","",'Формат Демина старый'!T109)</f>
        <v>#REF!</v>
      </c>
      <c r="L111" s="9" t="e">
        <f>IF('Формат Демина старый'!K109="","",'Формат Демина старый'!K109)</f>
        <v>#REF!</v>
      </c>
      <c r="M111" s="6" t="e">
        <f t="shared" si="10"/>
        <v>#REF!</v>
      </c>
      <c r="N111" s="6" t="e">
        <f t="shared" si="11"/>
        <v>#REF!</v>
      </c>
      <c r="O111" s="6" t="e">
        <f t="shared" si="12"/>
        <v>#REF!</v>
      </c>
      <c r="P111" s="6" t="e">
        <f t="shared" si="18"/>
        <v>#REF!</v>
      </c>
      <c r="Q111" s="24" t="e">
        <f t="shared" si="19"/>
        <v>#REF!</v>
      </c>
      <c r="R111" s="24" t="e">
        <f t="shared" si="15"/>
        <v>#REF!</v>
      </c>
      <c r="S111" s="6" t="e">
        <f>'Формат Демина старый'!P109</f>
        <v>#REF!</v>
      </c>
      <c r="T111" s="6" t="e">
        <f>'Формат Демина старый'!Q109</f>
        <v>#REF!</v>
      </c>
      <c r="U111" s="6" t="e">
        <f>IF('Формат Демина старый'!R109="","",'Формат Демина старый'!R109)</f>
        <v>#REF!</v>
      </c>
      <c r="V111" s="9" t="e">
        <f>IF('Формат Демина старый'!S109="","",'Формат Демина старый'!S109)</f>
        <v>#REF!</v>
      </c>
    </row>
    <row r="112" spans="1:22" outlineLevel="1" x14ac:dyDescent="0.3">
      <c r="A112" s="6"/>
      <c r="B112" s="6">
        <f t="shared" si="8"/>
        <v>106</v>
      </c>
      <c r="C112" s="6" t="str">
        <f>'Формат Демина старый'!B110</f>
        <v>Сибирь</v>
      </c>
      <c r="D112" s="6" t="e">
        <f>'Формат Демина старый'!C110</f>
        <v>#REF!</v>
      </c>
      <c r="E112" s="7" t="e">
        <f>'Формат Демина старый'!D110</f>
        <v>#REF!</v>
      </c>
      <c r="F112" s="7" t="e">
        <f>'Формат Демина старый'!E110</f>
        <v>#REF!</v>
      </c>
      <c r="G112" s="6" t="e">
        <f>'Формат Демина старый'!F110</f>
        <v>#REF!</v>
      </c>
      <c r="H112" s="6" t="e">
        <f>'Формат Демина старый'!G110</f>
        <v>#REF!</v>
      </c>
      <c r="I112" s="6" t="e">
        <f t="shared" si="9"/>
        <v>#REF!</v>
      </c>
      <c r="J112" s="6" t="e">
        <f>IF('Формат Демина старый'!I110="","",'Формат Демина старый'!I110)</f>
        <v>#REF!</v>
      </c>
      <c r="K112" s="24" t="e">
        <f>IF('Формат Демина старый'!T110="","",'Формат Демина старый'!T110)</f>
        <v>#REF!</v>
      </c>
      <c r="L112" s="9" t="e">
        <f>IF('Формат Демина старый'!K110="","",'Формат Демина старый'!K110)</f>
        <v>#REF!</v>
      </c>
      <c r="M112" s="6" t="e">
        <f t="shared" si="10"/>
        <v>#REF!</v>
      </c>
      <c r="N112" s="6" t="e">
        <f t="shared" si="11"/>
        <v>#REF!</v>
      </c>
      <c r="O112" s="6" t="e">
        <f t="shared" si="12"/>
        <v>#REF!</v>
      </c>
      <c r="P112" s="6" t="e">
        <f t="shared" si="18"/>
        <v>#REF!</v>
      </c>
      <c r="Q112" s="24" t="e">
        <f t="shared" si="19"/>
        <v>#REF!</v>
      </c>
      <c r="R112" s="24" t="e">
        <f t="shared" si="15"/>
        <v>#REF!</v>
      </c>
      <c r="S112" s="6" t="e">
        <f>'Формат Демина старый'!P110</f>
        <v>#REF!</v>
      </c>
      <c r="T112" s="6" t="e">
        <f>'Формат Демина старый'!Q110</f>
        <v>#REF!</v>
      </c>
      <c r="U112" s="6" t="e">
        <f>IF('Формат Демина старый'!R110="","",'Формат Демина старый'!R110)</f>
        <v>#REF!</v>
      </c>
      <c r="V112" s="9" t="e">
        <f>IF('Формат Демина старый'!S110="","",'Формат Демина старый'!S110)</f>
        <v>#REF!</v>
      </c>
    </row>
    <row r="113" spans="1:22" outlineLevel="1" x14ac:dyDescent="0.3">
      <c r="A113" s="6"/>
      <c r="B113" s="6">
        <f t="shared" si="8"/>
        <v>107</v>
      </c>
      <c r="C113" s="6" t="str">
        <f>'Формат Демина старый'!B111</f>
        <v>Сибирь</v>
      </c>
      <c r="D113" s="6" t="e">
        <f>'Формат Демина старый'!C111</f>
        <v>#REF!</v>
      </c>
      <c r="E113" s="7" t="e">
        <f>'Формат Демина старый'!D111</f>
        <v>#REF!</v>
      </c>
      <c r="F113" s="7" t="e">
        <f>'Формат Демина старый'!E111</f>
        <v>#REF!</v>
      </c>
      <c r="G113" s="6" t="e">
        <f>'Формат Демина старый'!F111</f>
        <v>#REF!</v>
      </c>
      <c r="H113" s="6" t="e">
        <f>'Формат Демина старый'!G111</f>
        <v>#REF!</v>
      </c>
      <c r="I113" s="6" t="e">
        <f t="shared" si="9"/>
        <v>#REF!</v>
      </c>
      <c r="J113" s="6" t="e">
        <f>IF('Формат Демина старый'!I111="","",'Формат Демина старый'!I111)</f>
        <v>#REF!</v>
      </c>
      <c r="K113" s="24" t="e">
        <f>IF('Формат Демина старый'!T111="","",'Формат Демина старый'!T111)</f>
        <v>#REF!</v>
      </c>
      <c r="L113" s="9" t="e">
        <f>IF('Формат Демина старый'!K111="","",'Формат Демина старый'!K111)</f>
        <v>#REF!</v>
      </c>
      <c r="M113" s="6" t="e">
        <f t="shared" si="10"/>
        <v>#REF!</v>
      </c>
      <c r="N113" s="6" t="e">
        <f t="shared" si="11"/>
        <v>#REF!</v>
      </c>
      <c r="O113" s="6" t="e">
        <f t="shared" si="12"/>
        <v>#REF!</v>
      </c>
      <c r="P113" s="6" t="e">
        <f t="shared" si="18"/>
        <v>#REF!</v>
      </c>
      <c r="Q113" s="24" t="e">
        <f t="shared" si="19"/>
        <v>#REF!</v>
      </c>
      <c r="R113" s="24" t="e">
        <f t="shared" si="15"/>
        <v>#REF!</v>
      </c>
      <c r="S113" s="6" t="e">
        <f>'Формат Демина старый'!P111</f>
        <v>#REF!</v>
      </c>
      <c r="T113" s="6" t="e">
        <f>'Формат Демина старый'!Q111</f>
        <v>#REF!</v>
      </c>
      <c r="U113" s="6" t="e">
        <f>IF('Формат Демина старый'!R111="","",'Формат Демина старый'!R111)</f>
        <v>#REF!</v>
      </c>
      <c r="V113" s="9" t="e">
        <f>IF('Формат Демина старый'!S111="","",'Формат Демина старый'!S111)</f>
        <v>#REF!</v>
      </c>
    </row>
    <row r="114" spans="1:22" outlineLevel="1" x14ac:dyDescent="0.3">
      <c r="A114" s="6"/>
      <c r="B114" s="6">
        <f t="shared" si="8"/>
        <v>108</v>
      </c>
      <c r="C114" s="6" t="str">
        <f>'Формат Демина старый'!B112</f>
        <v>Сибирь</v>
      </c>
      <c r="D114" s="6" t="e">
        <f>'Формат Демина старый'!C112</f>
        <v>#REF!</v>
      </c>
      <c r="E114" s="7" t="e">
        <f>'Формат Демина старый'!D112</f>
        <v>#REF!</v>
      </c>
      <c r="F114" s="7" t="e">
        <f>'Формат Демина старый'!E112</f>
        <v>#REF!</v>
      </c>
      <c r="G114" s="6" t="e">
        <f>'Формат Демина старый'!F112</f>
        <v>#REF!</v>
      </c>
      <c r="H114" s="6" t="e">
        <f>'Формат Демина старый'!G112</f>
        <v>#REF!</v>
      </c>
      <c r="I114" s="6" t="e">
        <f t="shared" si="9"/>
        <v>#REF!</v>
      </c>
      <c r="J114" s="6" t="e">
        <f>IF('Формат Демина старый'!I112="","",'Формат Демина старый'!I112)</f>
        <v>#REF!</v>
      </c>
      <c r="K114" s="24" t="e">
        <f>IF('Формат Демина старый'!T112="","",'Формат Демина старый'!T112)</f>
        <v>#REF!</v>
      </c>
      <c r="L114" s="9" t="e">
        <f>IF('Формат Демина старый'!K112="","",'Формат Демина старый'!K112)</f>
        <v>#REF!</v>
      </c>
      <c r="M114" s="6" t="e">
        <f t="shared" si="10"/>
        <v>#REF!</v>
      </c>
      <c r="N114" s="6" t="e">
        <f t="shared" si="11"/>
        <v>#REF!</v>
      </c>
      <c r="O114" s="6" t="e">
        <f t="shared" si="12"/>
        <v>#REF!</v>
      </c>
      <c r="P114" s="6" t="e">
        <f t="shared" si="18"/>
        <v>#REF!</v>
      </c>
      <c r="Q114" s="24" t="e">
        <f t="shared" si="19"/>
        <v>#REF!</v>
      </c>
      <c r="R114" s="24" t="e">
        <f t="shared" si="15"/>
        <v>#REF!</v>
      </c>
      <c r="S114" s="6" t="e">
        <f>'Формат Демина старый'!P112</f>
        <v>#REF!</v>
      </c>
      <c r="T114" s="6" t="e">
        <f>'Формат Демина старый'!Q112</f>
        <v>#REF!</v>
      </c>
      <c r="U114" s="6" t="e">
        <f>IF('Формат Демина старый'!R112="","",'Формат Демина старый'!R112)</f>
        <v>#REF!</v>
      </c>
      <c r="V114" s="9" t="e">
        <f>IF('Формат Демина старый'!S112="","",'Формат Демина старый'!S112)</f>
        <v>#REF!</v>
      </c>
    </row>
    <row r="115" spans="1:22" outlineLevel="1" x14ac:dyDescent="0.3">
      <c r="A115" s="6"/>
      <c r="B115" s="6">
        <f t="shared" si="8"/>
        <v>109</v>
      </c>
      <c r="C115" s="6" t="str">
        <f>'Формат Демина старый'!B113</f>
        <v>Сибирь</v>
      </c>
      <c r="D115" s="6" t="e">
        <f>'Формат Демина старый'!C113</f>
        <v>#REF!</v>
      </c>
      <c r="E115" s="7" t="e">
        <f>'Формат Демина старый'!D113</f>
        <v>#REF!</v>
      </c>
      <c r="F115" s="7" t="e">
        <f>'Формат Демина старый'!E113</f>
        <v>#REF!</v>
      </c>
      <c r="G115" s="6" t="e">
        <f>'Формат Демина старый'!F113</f>
        <v>#REF!</v>
      </c>
      <c r="H115" s="6" t="e">
        <f>'Формат Демина старый'!G113</f>
        <v>#REF!</v>
      </c>
      <c r="I115" s="6" t="e">
        <f t="shared" si="9"/>
        <v>#REF!</v>
      </c>
      <c r="J115" s="6" t="e">
        <f>IF('Формат Демина старый'!I113="","",'Формат Демина старый'!I113)</f>
        <v>#REF!</v>
      </c>
      <c r="K115" s="24" t="e">
        <f>IF('Формат Демина старый'!T113="","",'Формат Демина старый'!T113)</f>
        <v>#REF!</v>
      </c>
      <c r="L115" s="9" t="e">
        <f>IF('Формат Демина старый'!K113="","",'Формат Демина старый'!K113)</f>
        <v>#REF!</v>
      </c>
      <c r="M115" s="6" t="e">
        <f t="shared" si="10"/>
        <v>#REF!</v>
      </c>
      <c r="N115" s="6" t="e">
        <f t="shared" si="11"/>
        <v>#REF!</v>
      </c>
      <c r="O115" s="6" t="e">
        <f t="shared" si="12"/>
        <v>#REF!</v>
      </c>
      <c r="P115" s="6" t="e">
        <f t="shared" si="18"/>
        <v>#REF!</v>
      </c>
      <c r="Q115" s="24" t="e">
        <f t="shared" si="19"/>
        <v>#REF!</v>
      </c>
      <c r="R115" s="24" t="e">
        <f t="shared" si="15"/>
        <v>#REF!</v>
      </c>
      <c r="S115" s="6" t="e">
        <f>'Формат Демина старый'!P113</f>
        <v>#REF!</v>
      </c>
      <c r="T115" s="6" t="e">
        <f>'Формат Демина старый'!Q113</f>
        <v>#REF!</v>
      </c>
      <c r="U115" s="6" t="e">
        <f>IF('Формат Демина старый'!R113="","",'Формат Демина старый'!R113)</f>
        <v>#REF!</v>
      </c>
      <c r="V115" s="9" t="e">
        <f>IF('Формат Демина старый'!S113="","",'Формат Демина старый'!S113)</f>
        <v>#REF!</v>
      </c>
    </row>
    <row r="116" spans="1:22" outlineLevel="1" x14ac:dyDescent="0.3">
      <c r="A116" s="6"/>
      <c r="B116" s="6">
        <f t="shared" si="8"/>
        <v>110</v>
      </c>
      <c r="C116" s="6" t="str">
        <f>'Формат Демина старый'!B114</f>
        <v>Сибирь</v>
      </c>
      <c r="D116" s="6" t="e">
        <f>'Формат Демина старый'!C114</f>
        <v>#REF!</v>
      </c>
      <c r="E116" s="7" t="e">
        <f>'Формат Демина старый'!D114</f>
        <v>#REF!</v>
      </c>
      <c r="F116" s="7" t="e">
        <f>'Формат Демина старый'!E114</f>
        <v>#REF!</v>
      </c>
      <c r="G116" s="6" t="e">
        <f>'Формат Демина старый'!F114</f>
        <v>#REF!</v>
      </c>
      <c r="H116" s="6" t="e">
        <f>'Формат Демина старый'!G114</f>
        <v>#REF!</v>
      </c>
      <c r="I116" s="6" t="e">
        <f t="shared" si="9"/>
        <v>#REF!</v>
      </c>
      <c r="J116" s="6" t="e">
        <f>IF('Формат Демина старый'!I114="","",'Формат Демина старый'!I114)</f>
        <v>#REF!</v>
      </c>
      <c r="K116" s="24" t="e">
        <f>IF('Формат Демина старый'!T114="","",'Формат Демина старый'!T114)</f>
        <v>#REF!</v>
      </c>
      <c r="L116" s="9" t="e">
        <f>IF('Формат Демина старый'!K114="","",'Формат Демина старый'!K114)</f>
        <v>#REF!</v>
      </c>
      <c r="M116" s="6" t="e">
        <f t="shared" si="10"/>
        <v>#REF!</v>
      </c>
      <c r="N116" s="6" t="e">
        <f t="shared" si="11"/>
        <v>#REF!</v>
      </c>
      <c r="O116" s="6" t="e">
        <f t="shared" si="12"/>
        <v>#REF!</v>
      </c>
      <c r="P116" s="6" t="e">
        <f t="shared" si="18"/>
        <v>#REF!</v>
      </c>
      <c r="Q116" s="24" t="e">
        <f t="shared" si="19"/>
        <v>#REF!</v>
      </c>
      <c r="R116" s="24" t="e">
        <f t="shared" si="15"/>
        <v>#REF!</v>
      </c>
      <c r="S116" s="6" t="e">
        <f>'Формат Демина старый'!P114</f>
        <v>#REF!</v>
      </c>
      <c r="T116" s="6" t="e">
        <f>'Формат Демина старый'!Q114</f>
        <v>#REF!</v>
      </c>
      <c r="U116" s="6" t="e">
        <f>IF('Формат Демина старый'!R114="","",'Формат Демина старый'!R114)</f>
        <v>#REF!</v>
      </c>
      <c r="V116" s="9" t="e">
        <f>IF('Формат Демина старый'!S114="","",'Формат Демина старый'!S114)</f>
        <v>#REF!</v>
      </c>
    </row>
    <row r="117" spans="1:22" outlineLevel="1" x14ac:dyDescent="0.3">
      <c r="A117" s="6"/>
      <c r="B117" s="6">
        <f t="shared" ref="B117:B120" si="20">1+B116</f>
        <v>111</v>
      </c>
      <c r="C117" s="6" t="str">
        <f>'Формат Демина старый'!B115</f>
        <v>Сибирь</v>
      </c>
      <c r="D117" s="6" t="e">
        <f>'Формат Демина старый'!C115</f>
        <v>#REF!</v>
      </c>
      <c r="E117" s="7" t="e">
        <f>'Формат Демина старый'!D115</f>
        <v>#REF!</v>
      </c>
      <c r="F117" s="7" t="e">
        <f>'Формат Демина старый'!E115</f>
        <v>#REF!</v>
      </c>
      <c r="G117" s="6" t="e">
        <f>'Формат Демина старый'!F115</f>
        <v>#REF!</v>
      </c>
      <c r="H117" s="6" t="e">
        <f>'Формат Демина старый'!G115</f>
        <v>#REF!</v>
      </c>
      <c r="I117" s="6" t="e">
        <f t="shared" si="9"/>
        <v>#REF!</v>
      </c>
      <c r="J117" s="6" t="e">
        <f>IF('Формат Демина старый'!I115="","",'Формат Демина старый'!I115)</f>
        <v>#REF!</v>
      </c>
      <c r="K117" s="24" t="e">
        <f>IF('Формат Демина старый'!T115="","",'Формат Демина старый'!T115)</f>
        <v>#REF!</v>
      </c>
      <c r="L117" s="9" t="e">
        <f>IF('Формат Демина старый'!K115="","",'Формат Демина старый'!K115)</f>
        <v>#REF!</v>
      </c>
      <c r="M117" s="6" t="e">
        <f t="shared" si="10"/>
        <v>#REF!</v>
      </c>
      <c r="N117" s="6" t="e">
        <f t="shared" si="11"/>
        <v>#REF!</v>
      </c>
      <c r="O117" s="6" t="e">
        <f t="shared" si="12"/>
        <v>#REF!</v>
      </c>
      <c r="P117" s="6" t="e">
        <f t="shared" si="18"/>
        <v>#REF!</v>
      </c>
      <c r="Q117" s="24" t="e">
        <f t="shared" si="19"/>
        <v>#REF!</v>
      </c>
      <c r="R117" s="24" t="e">
        <f t="shared" si="15"/>
        <v>#REF!</v>
      </c>
      <c r="S117" s="6" t="e">
        <f>'Формат Демина старый'!P115</f>
        <v>#REF!</v>
      </c>
      <c r="T117" s="6" t="e">
        <f>'Формат Демина старый'!Q115</f>
        <v>#REF!</v>
      </c>
      <c r="U117" s="6" t="e">
        <f>IF('Формат Демина старый'!R115="","",'Формат Демина старый'!R115)</f>
        <v>#REF!</v>
      </c>
      <c r="V117" s="9" t="e">
        <f>IF('Формат Демина старый'!S115="","",'Формат Демина старый'!S115)</f>
        <v>#REF!</v>
      </c>
    </row>
    <row r="118" spans="1:22" ht="48.75" customHeight="1" outlineLevel="1" x14ac:dyDescent="0.3">
      <c r="A118" s="6"/>
      <c r="B118" s="6">
        <f t="shared" si="20"/>
        <v>112</v>
      </c>
      <c r="C118" s="6" t="str">
        <f>'Формат Демина старый'!B116</f>
        <v>Сибирь</v>
      </c>
      <c r="D118" s="6" t="e">
        <f>'Формат Демина старый'!C116</f>
        <v>#REF!</v>
      </c>
      <c r="E118" s="7" t="e">
        <f>'Формат Демина старый'!D116</f>
        <v>#REF!</v>
      </c>
      <c r="F118" s="7" t="e">
        <f>'Формат Демина старый'!E116</f>
        <v>#REF!</v>
      </c>
      <c r="G118" s="6" t="e">
        <f>'Формат Демина старый'!F116</f>
        <v>#REF!</v>
      </c>
      <c r="H118" s="6" t="e">
        <f>'Формат Демина старый'!G116</f>
        <v>#REF!</v>
      </c>
      <c r="I118" s="6" t="e">
        <f t="shared" si="9"/>
        <v>#REF!</v>
      </c>
      <c r="J118" s="6" t="e">
        <f>IF('Формат Демина старый'!I116="","",'Формат Демина старый'!I116)</f>
        <v>#REF!</v>
      </c>
      <c r="K118" s="24" t="e">
        <f>IF('Формат Демина старый'!T116="","",'Формат Демина старый'!T116)</f>
        <v>#REF!</v>
      </c>
      <c r="L118" s="9" t="e">
        <f>IF('Формат Демина старый'!K116="","",'Формат Демина старый'!K116)</f>
        <v>#REF!</v>
      </c>
      <c r="M118" s="6" t="e">
        <f t="shared" si="10"/>
        <v>#REF!</v>
      </c>
      <c r="N118" s="6" t="e">
        <f t="shared" si="11"/>
        <v>#REF!</v>
      </c>
      <c r="O118" s="6" t="e">
        <f t="shared" si="12"/>
        <v>#REF!</v>
      </c>
      <c r="P118" s="6" t="e">
        <f t="shared" si="18"/>
        <v>#REF!</v>
      </c>
      <c r="Q118" s="24" t="e">
        <f t="shared" si="19"/>
        <v>#REF!</v>
      </c>
      <c r="R118" s="24" t="e">
        <f t="shared" si="15"/>
        <v>#REF!</v>
      </c>
      <c r="S118" s="6" t="e">
        <f>'Формат Демина старый'!P116</f>
        <v>#REF!</v>
      </c>
      <c r="T118" s="6" t="e">
        <f>'Формат Демина старый'!Q116</f>
        <v>#REF!</v>
      </c>
      <c r="U118" s="6" t="e">
        <f>IF('Формат Демина старый'!R116="","",'Формат Демина старый'!R116)</f>
        <v>#REF!</v>
      </c>
      <c r="V118" s="9" t="e">
        <f>IF('Формат Демина старый'!S116="","",'Формат Демина старый'!S116)</f>
        <v>#REF!</v>
      </c>
    </row>
    <row r="119" spans="1:22" outlineLevel="1" x14ac:dyDescent="0.3">
      <c r="A119" s="6"/>
      <c r="B119" s="6">
        <f t="shared" si="20"/>
        <v>113</v>
      </c>
      <c r="C119" s="6" t="str">
        <f>'Формат Демина старый'!B117</f>
        <v>Сибирь</v>
      </c>
      <c r="D119" s="6" t="e">
        <f>'Формат Демина старый'!C117</f>
        <v>#REF!</v>
      </c>
      <c r="E119" s="7" t="e">
        <f>'Формат Демина старый'!D117</f>
        <v>#REF!</v>
      </c>
      <c r="F119" s="7" t="e">
        <f>'Формат Демина старый'!E117</f>
        <v>#REF!</v>
      </c>
      <c r="G119" s="6" t="e">
        <f>'Формат Демина старый'!F117</f>
        <v>#REF!</v>
      </c>
      <c r="H119" s="6" t="e">
        <f>'Формат Демина старый'!G117</f>
        <v>#REF!</v>
      </c>
      <c r="I119" s="6" t="e">
        <f t="shared" si="9"/>
        <v>#REF!</v>
      </c>
      <c r="J119" s="6" t="e">
        <f>IF('Формат Демина старый'!I117="","",'Формат Демина старый'!I117)</f>
        <v>#REF!</v>
      </c>
      <c r="K119" s="24" t="e">
        <f>IF('Формат Демина старый'!T117="","",'Формат Демина старый'!T117)</f>
        <v>#REF!</v>
      </c>
      <c r="L119" s="9" t="e">
        <f>IF('Формат Демина старый'!K117="","",'Формат Демина старый'!K117)</f>
        <v>#REF!</v>
      </c>
      <c r="M119" s="6" t="e">
        <f t="shared" si="10"/>
        <v>#REF!</v>
      </c>
      <c r="N119" s="6" t="e">
        <f t="shared" si="11"/>
        <v>#REF!</v>
      </c>
      <c r="O119" s="6" t="e">
        <f t="shared" si="12"/>
        <v>#REF!</v>
      </c>
      <c r="P119" s="6" t="e">
        <f t="shared" si="18"/>
        <v>#REF!</v>
      </c>
      <c r="Q119" s="24" t="e">
        <f t="shared" si="19"/>
        <v>#REF!</v>
      </c>
      <c r="R119" s="24" t="e">
        <f t="shared" si="15"/>
        <v>#REF!</v>
      </c>
      <c r="S119" s="6" t="e">
        <f>'Формат Демина старый'!P117</f>
        <v>#REF!</v>
      </c>
      <c r="T119" s="6" t="e">
        <f>'Формат Демина старый'!Q117</f>
        <v>#REF!</v>
      </c>
      <c r="U119" s="6" t="e">
        <f>IF('Формат Демина старый'!R117="","",'Формат Демина старый'!R117)</f>
        <v>#REF!</v>
      </c>
      <c r="V119" s="9" t="e">
        <f>IF('Формат Демина старый'!S117="","",'Формат Демина старый'!S117)</f>
        <v>#REF!</v>
      </c>
    </row>
    <row r="120" spans="1:22" outlineLevel="1" x14ac:dyDescent="0.3">
      <c r="A120" s="6"/>
      <c r="B120" s="6">
        <f t="shared" si="20"/>
        <v>114</v>
      </c>
      <c r="C120" s="6" t="str">
        <f>'Формат Демина старый'!B118</f>
        <v>Сибирь</v>
      </c>
      <c r="D120" s="6" t="e">
        <f>'Формат Демина старый'!C118</f>
        <v>#REF!</v>
      </c>
      <c r="E120" s="7" t="e">
        <f>'Формат Демина старый'!D118</f>
        <v>#REF!</v>
      </c>
      <c r="F120" s="7" t="e">
        <f>'Формат Демина старый'!E118</f>
        <v>#REF!</v>
      </c>
      <c r="G120" s="6" t="e">
        <f>'Формат Демина старый'!F118</f>
        <v>#REF!</v>
      </c>
      <c r="H120" s="6" t="e">
        <f>'Формат Демина старый'!G118</f>
        <v>#REF!</v>
      </c>
      <c r="I120" s="6" t="e">
        <f t="shared" si="9"/>
        <v>#REF!</v>
      </c>
      <c r="J120" s="6" t="e">
        <f>IF('Формат Демина старый'!I118="","",'Формат Демина старый'!I118)</f>
        <v>#REF!</v>
      </c>
      <c r="K120" s="24" t="e">
        <f>IF('Формат Демина старый'!T118="","",'Формат Демина старый'!T118)</f>
        <v>#REF!</v>
      </c>
      <c r="L120" s="9" t="e">
        <f>IF('Формат Демина старый'!K118="","",'Формат Демина старый'!K118)</f>
        <v>#REF!</v>
      </c>
      <c r="M120" s="6" t="e">
        <f t="shared" si="10"/>
        <v>#REF!</v>
      </c>
      <c r="N120" s="6" t="e">
        <f t="shared" si="11"/>
        <v>#REF!</v>
      </c>
      <c r="O120" s="6" t="e">
        <f t="shared" si="12"/>
        <v>#REF!</v>
      </c>
      <c r="P120" s="6" t="e">
        <f t="shared" si="18"/>
        <v>#REF!</v>
      </c>
      <c r="Q120" s="24" t="e">
        <f t="shared" si="19"/>
        <v>#REF!</v>
      </c>
      <c r="R120" s="24" t="e">
        <f t="shared" si="15"/>
        <v>#REF!</v>
      </c>
      <c r="S120" s="6" t="e">
        <f>'Формат Демина старый'!P118</f>
        <v>#REF!</v>
      </c>
      <c r="T120" s="6" t="e">
        <f>'Формат Демина старый'!Q118</f>
        <v>#REF!</v>
      </c>
      <c r="U120" s="6" t="e">
        <f>IF('Формат Демина старый'!R118="","",'Формат Демина старый'!R118)</f>
        <v>#REF!</v>
      </c>
      <c r="V120" s="9" t="e">
        <f>IF('Формат Демина старый'!S118="","",'Формат Демина старый'!S118)</f>
        <v>#REF!</v>
      </c>
    </row>
    <row r="121" spans="1:22" x14ac:dyDescent="0.3">
      <c r="A121" s="25">
        <v>1</v>
      </c>
      <c r="B121" s="25"/>
      <c r="C121" s="25" t="s">
        <v>25</v>
      </c>
      <c r="D121" s="25"/>
      <c r="E121" s="25"/>
      <c r="F121" s="25"/>
      <c r="G121" s="26" t="e">
        <f>IF(SUM(G7:G120)=0, "-", SUM(G7:G120))</f>
        <v>#REF!</v>
      </c>
      <c r="H121" s="26" t="e">
        <f>IF(SUM(H7:H120)=0, "-", SUM(H7:H120))</f>
        <v>#REF!</v>
      </c>
      <c r="I121" s="26" t="e">
        <f>IF(SUM(I7:I120)=0, "-", SUM(I7:I120))</f>
        <v>#REF!</v>
      </c>
      <c r="J121" s="26" t="e">
        <f>IF(SUM(J7:J120)=0, "-", SUM(J7:J120))</f>
        <v>#REF!</v>
      </c>
      <c r="K121" s="26" t="e">
        <f>'Формат Демина старый'!J119</f>
        <v>#REF!</v>
      </c>
      <c r="L121" s="26" t="s">
        <v>40</v>
      </c>
      <c r="M121" s="26" t="e">
        <f t="shared" ref="M121:U121" si="21">IF(SUM(M7:M120)=0, "-", SUM(M7:M120))</f>
        <v>#REF!</v>
      </c>
      <c r="N121" s="26" t="e">
        <f t="shared" si="21"/>
        <v>#REF!</v>
      </c>
      <c r="O121" s="26" t="e">
        <f t="shared" si="21"/>
        <v>#REF!</v>
      </c>
      <c r="P121" s="26" t="e">
        <f t="shared" si="21"/>
        <v>#REF!</v>
      </c>
      <c r="Q121" s="26" t="e">
        <f t="shared" si="21"/>
        <v>#REF!</v>
      </c>
      <c r="R121" s="26" t="e">
        <f t="shared" si="21"/>
        <v>#REF!</v>
      </c>
      <c r="S121" s="26" t="e">
        <f t="shared" si="21"/>
        <v>#REF!</v>
      </c>
      <c r="T121" s="26" t="e">
        <f t="shared" si="21"/>
        <v>#REF!</v>
      </c>
      <c r="U121" s="26" t="e">
        <f t="shared" si="21"/>
        <v>#REF!</v>
      </c>
      <c r="V121" s="27" t="e">
        <f>IF(U121="-","не проводились","Апрель-Апрель")</f>
        <v>#REF!</v>
      </c>
    </row>
    <row r="122" spans="1:22" ht="33" hidden="1" outlineLevel="1" x14ac:dyDescent="0.3">
      <c r="A122" s="28"/>
      <c r="B122" s="29">
        <v>1</v>
      </c>
      <c r="C122" s="28" t="s">
        <v>41</v>
      </c>
      <c r="D122" s="28" t="s">
        <v>42</v>
      </c>
      <c r="E122" s="28" t="s">
        <v>43</v>
      </c>
      <c r="F122" s="30" t="s">
        <v>44</v>
      </c>
      <c r="G122" s="28">
        <v>0</v>
      </c>
      <c r="H122" s="28">
        <v>1</v>
      </c>
      <c r="I122" s="28"/>
      <c r="J122" s="28"/>
      <c r="K122" s="31"/>
      <c r="L122" s="32" t="s">
        <v>45</v>
      </c>
      <c r="M122" s="33">
        <f t="shared" ref="M122:M144" si="22">IF(AND(G122=1,NOT(I122=1)), 1, 0)</f>
        <v>0</v>
      </c>
      <c r="N122" s="33">
        <f t="shared" ref="N122:N144" si="23">IF(AND(H122=1,NOT(I122=1)), 1, 0)</f>
        <v>1</v>
      </c>
      <c r="O122" s="28">
        <v>1</v>
      </c>
      <c r="P122" s="28">
        <v>1</v>
      </c>
      <c r="Q122" s="31">
        <v>200</v>
      </c>
      <c r="R122" s="31"/>
      <c r="S122" s="28"/>
      <c r="T122" s="31"/>
      <c r="U122" s="28"/>
      <c r="V122" s="28"/>
    </row>
    <row r="123" spans="1:22" ht="66" hidden="1" outlineLevel="1" x14ac:dyDescent="0.3">
      <c r="A123" s="28"/>
      <c r="B123" s="29">
        <v>2</v>
      </c>
      <c r="C123" s="28" t="s">
        <v>41</v>
      </c>
      <c r="D123" s="28" t="s">
        <v>42</v>
      </c>
      <c r="E123" s="28" t="s">
        <v>43</v>
      </c>
      <c r="F123" s="30" t="s">
        <v>46</v>
      </c>
      <c r="G123" s="28">
        <v>0</v>
      </c>
      <c r="H123" s="28">
        <v>1</v>
      </c>
      <c r="I123" s="28"/>
      <c r="J123" s="28"/>
      <c r="K123" s="31"/>
      <c r="L123" s="32" t="s">
        <v>45</v>
      </c>
      <c r="M123" s="33">
        <f t="shared" si="22"/>
        <v>0</v>
      </c>
      <c r="N123" s="33">
        <f t="shared" si="23"/>
        <v>1</v>
      </c>
      <c r="O123" s="28"/>
      <c r="P123" s="28"/>
      <c r="Q123" s="31"/>
      <c r="R123" s="31"/>
      <c r="S123" s="28"/>
      <c r="T123" s="31"/>
      <c r="U123" s="28"/>
      <c r="V123" s="28"/>
    </row>
    <row r="124" spans="1:22" ht="49.5" hidden="1" outlineLevel="1" x14ac:dyDescent="0.3">
      <c r="A124" s="28"/>
      <c r="B124" s="29">
        <v>3</v>
      </c>
      <c r="C124" s="28" t="s">
        <v>41</v>
      </c>
      <c r="D124" s="28" t="s">
        <v>42</v>
      </c>
      <c r="E124" s="28" t="s">
        <v>43</v>
      </c>
      <c r="F124" s="30" t="s">
        <v>47</v>
      </c>
      <c r="G124" s="28">
        <v>0</v>
      </c>
      <c r="H124" s="28">
        <v>1</v>
      </c>
      <c r="I124" s="28"/>
      <c r="J124" s="28"/>
      <c r="K124" s="31"/>
      <c r="L124" s="32" t="s">
        <v>45</v>
      </c>
      <c r="M124" s="33">
        <f t="shared" si="22"/>
        <v>0</v>
      </c>
      <c r="N124" s="33">
        <f t="shared" si="23"/>
        <v>1</v>
      </c>
      <c r="O124" s="28"/>
      <c r="P124" s="28"/>
      <c r="Q124" s="31"/>
      <c r="R124" s="31"/>
      <c r="S124" s="28"/>
      <c r="T124" s="31"/>
      <c r="U124" s="28"/>
      <c r="V124" s="28"/>
    </row>
    <row r="125" spans="1:22" ht="49.5" hidden="1" outlineLevel="1" x14ac:dyDescent="0.3">
      <c r="A125" s="28"/>
      <c r="B125" s="29">
        <v>4</v>
      </c>
      <c r="C125" s="28" t="s">
        <v>41</v>
      </c>
      <c r="D125" s="28" t="s">
        <v>42</v>
      </c>
      <c r="E125" s="28" t="s">
        <v>43</v>
      </c>
      <c r="F125" s="30" t="s">
        <v>48</v>
      </c>
      <c r="G125" s="28">
        <v>0</v>
      </c>
      <c r="H125" s="28">
        <v>1</v>
      </c>
      <c r="I125" s="28"/>
      <c r="J125" s="28"/>
      <c r="K125" s="31"/>
      <c r="L125" s="32" t="s">
        <v>45</v>
      </c>
      <c r="M125" s="33">
        <f t="shared" si="22"/>
        <v>0</v>
      </c>
      <c r="N125" s="33">
        <f t="shared" si="23"/>
        <v>1</v>
      </c>
      <c r="O125" s="28"/>
      <c r="P125" s="28"/>
      <c r="Q125" s="31"/>
      <c r="R125" s="31"/>
      <c r="S125" s="28"/>
      <c r="T125" s="31"/>
      <c r="U125" s="28"/>
      <c r="V125" s="28"/>
    </row>
    <row r="126" spans="1:22" ht="33" hidden="1" outlineLevel="1" x14ac:dyDescent="0.3">
      <c r="A126" s="28"/>
      <c r="B126" s="29">
        <v>5</v>
      </c>
      <c r="C126" s="28" t="s">
        <v>41</v>
      </c>
      <c r="D126" s="28" t="s">
        <v>42</v>
      </c>
      <c r="E126" s="28" t="s">
        <v>43</v>
      </c>
      <c r="F126" s="30" t="s">
        <v>49</v>
      </c>
      <c r="G126" s="28">
        <v>0</v>
      </c>
      <c r="H126" s="28">
        <v>1</v>
      </c>
      <c r="I126" s="28"/>
      <c r="J126" s="28"/>
      <c r="K126" s="31"/>
      <c r="L126" s="32" t="s">
        <v>45</v>
      </c>
      <c r="M126" s="33">
        <f t="shared" si="22"/>
        <v>0</v>
      </c>
      <c r="N126" s="33">
        <f t="shared" si="23"/>
        <v>1</v>
      </c>
      <c r="O126" s="28"/>
      <c r="P126" s="28"/>
      <c r="Q126" s="31"/>
      <c r="R126" s="31"/>
      <c r="S126" s="28"/>
      <c r="T126" s="31"/>
      <c r="U126" s="28"/>
      <c r="V126" s="28"/>
    </row>
    <row r="127" spans="1:22" ht="33" hidden="1" outlineLevel="1" x14ac:dyDescent="0.3">
      <c r="A127" s="28"/>
      <c r="B127" s="29">
        <v>6</v>
      </c>
      <c r="C127" s="28" t="s">
        <v>41</v>
      </c>
      <c r="D127" s="28" t="s">
        <v>42</v>
      </c>
      <c r="E127" s="28" t="s">
        <v>50</v>
      </c>
      <c r="F127" s="30" t="s">
        <v>51</v>
      </c>
      <c r="G127" s="28">
        <v>0</v>
      </c>
      <c r="H127" s="28">
        <v>1</v>
      </c>
      <c r="I127" s="28"/>
      <c r="J127" s="28"/>
      <c r="K127" s="31"/>
      <c r="L127" s="32" t="s">
        <v>45</v>
      </c>
      <c r="M127" s="33">
        <f t="shared" si="22"/>
        <v>0</v>
      </c>
      <c r="N127" s="33">
        <f t="shared" si="23"/>
        <v>1</v>
      </c>
      <c r="O127" s="28"/>
      <c r="P127" s="28"/>
      <c r="Q127" s="31"/>
      <c r="R127" s="31"/>
      <c r="S127" s="28"/>
      <c r="T127" s="31"/>
      <c r="U127" s="28"/>
      <c r="V127" s="28"/>
    </row>
    <row r="128" spans="1:22" ht="33" hidden="1" outlineLevel="1" x14ac:dyDescent="0.3">
      <c r="A128" s="28"/>
      <c r="B128" s="29">
        <v>7</v>
      </c>
      <c r="C128" s="28" t="s">
        <v>41</v>
      </c>
      <c r="D128" s="28" t="s">
        <v>52</v>
      </c>
      <c r="E128" s="28"/>
      <c r="F128" s="32" t="s">
        <v>53</v>
      </c>
      <c r="G128" s="28">
        <v>1</v>
      </c>
      <c r="H128" s="28">
        <v>0</v>
      </c>
      <c r="I128" s="28">
        <v>1</v>
      </c>
      <c r="J128" s="28">
        <v>1</v>
      </c>
      <c r="K128" s="31">
        <v>56</v>
      </c>
      <c r="L128" s="34">
        <v>43935</v>
      </c>
      <c r="M128" s="33">
        <f t="shared" si="22"/>
        <v>0</v>
      </c>
      <c r="N128" s="33">
        <f t="shared" si="23"/>
        <v>0</v>
      </c>
      <c r="O128" s="28"/>
      <c r="P128" s="28"/>
      <c r="Q128" s="31"/>
      <c r="R128" s="31"/>
      <c r="S128" s="28"/>
      <c r="T128" s="31"/>
      <c r="U128" s="28">
        <v>1</v>
      </c>
      <c r="V128" s="28" t="s">
        <v>54</v>
      </c>
    </row>
    <row r="129" spans="1:22" ht="33" hidden="1" outlineLevel="1" x14ac:dyDescent="0.3">
      <c r="A129" s="28"/>
      <c r="B129" s="29">
        <v>8</v>
      </c>
      <c r="C129" s="28" t="s">
        <v>41</v>
      </c>
      <c r="D129" s="28" t="s">
        <v>52</v>
      </c>
      <c r="E129" s="28"/>
      <c r="F129" s="32" t="s">
        <v>55</v>
      </c>
      <c r="G129" s="28">
        <v>1</v>
      </c>
      <c r="H129" s="28">
        <v>0</v>
      </c>
      <c r="I129" s="28">
        <v>0</v>
      </c>
      <c r="J129" s="28"/>
      <c r="K129" s="31"/>
      <c r="L129" s="34" t="s">
        <v>40</v>
      </c>
      <c r="M129" s="33">
        <f t="shared" si="22"/>
        <v>1</v>
      </c>
      <c r="N129" s="33">
        <f t="shared" si="23"/>
        <v>0</v>
      </c>
      <c r="O129" s="28">
        <v>1</v>
      </c>
      <c r="P129" s="28">
        <v>1</v>
      </c>
      <c r="Q129" s="31">
        <v>6.5</v>
      </c>
      <c r="R129" s="31"/>
      <c r="S129" s="28"/>
      <c r="T129" s="31"/>
      <c r="U129" s="28">
        <v>1</v>
      </c>
      <c r="V129" s="28" t="s">
        <v>54</v>
      </c>
    </row>
    <row r="130" spans="1:22" ht="33" hidden="1" outlineLevel="1" x14ac:dyDescent="0.3">
      <c r="A130" s="28"/>
      <c r="B130" s="29">
        <v>9</v>
      </c>
      <c r="C130" s="28" t="s">
        <v>41</v>
      </c>
      <c r="D130" s="28" t="s">
        <v>56</v>
      </c>
      <c r="E130" s="28"/>
      <c r="F130" s="30" t="s">
        <v>57</v>
      </c>
      <c r="G130" s="28">
        <v>1</v>
      </c>
      <c r="H130" s="28">
        <v>0</v>
      </c>
      <c r="I130" s="28">
        <v>1</v>
      </c>
      <c r="J130" s="28">
        <v>1</v>
      </c>
      <c r="K130" s="31">
        <v>60</v>
      </c>
      <c r="L130" s="34">
        <v>43936</v>
      </c>
      <c r="M130" s="33">
        <f t="shared" si="22"/>
        <v>0</v>
      </c>
      <c r="N130" s="33">
        <f t="shared" si="23"/>
        <v>0</v>
      </c>
      <c r="O130" s="28"/>
      <c r="P130" s="28"/>
      <c r="Q130" s="31"/>
      <c r="R130" s="31"/>
      <c r="S130" s="28"/>
      <c r="T130" s="31"/>
      <c r="U130" s="28">
        <v>1</v>
      </c>
      <c r="V130" s="28" t="s">
        <v>54</v>
      </c>
    </row>
    <row r="131" spans="1:22" hidden="1" outlineLevel="1" x14ac:dyDescent="0.3">
      <c r="A131" s="28"/>
      <c r="B131" s="29">
        <v>10</v>
      </c>
      <c r="C131" s="28" t="s">
        <v>41</v>
      </c>
      <c r="D131" s="28" t="s">
        <v>42</v>
      </c>
      <c r="E131" s="28"/>
      <c r="F131" s="32" t="s">
        <v>58</v>
      </c>
      <c r="G131" s="28">
        <v>1</v>
      </c>
      <c r="H131" s="28">
        <v>0</v>
      </c>
      <c r="I131" s="28">
        <v>1</v>
      </c>
      <c r="J131" s="28">
        <v>1</v>
      </c>
      <c r="K131" s="31">
        <v>2.8</v>
      </c>
      <c r="L131" s="34">
        <v>43941</v>
      </c>
      <c r="M131" s="33">
        <f t="shared" si="22"/>
        <v>0</v>
      </c>
      <c r="N131" s="33">
        <f t="shared" si="23"/>
        <v>0</v>
      </c>
      <c r="O131" s="28"/>
      <c r="P131" s="28"/>
      <c r="Q131" s="31"/>
      <c r="R131" s="31"/>
      <c r="S131" s="28"/>
      <c r="T131" s="31"/>
      <c r="U131" s="28">
        <v>1</v>
      </c>
      <c r="V131" s="28" t="s">
        <v>54</v>
      </c>
    </row>
    <row r="132" spans="1:22" ht="33" hidden="1" outlineLevel="1" x14ac:dyDescent="0.3">
      <c r="A132" s="28"/>
      <c r="B132" s="29">
        <v>11</v>
      </c>
      <c r="C132" s="28" t="s">
        <v>41</v>
      </c>
      <c r="D132" s="28" t="s">
        <v>56</v>
      </c>
      <c r="E132" s="28"/>
      <c r="F132" s="30" t="s">
        <v>59</v>
      </c>
      <c r="G132" s="28">
        <v>1</v>
      </c>
      <c r="H132" s="28">
        <v>0</v>
      </c>
      <c r="I132" s="28">
        <v>1</v>
      </c>
      <c r="J132" s="28">
        <v>1</v>
      </c>
      <c r="K132" s="31">
        <v>12</v>
      </c>
      <c r="L132" s="34">
        <v>43936</v>
      </c>
      <c r="M132" s="33">
        <f t="shared" si="22"/>
        <v>0</v>
      </c>
      <c r="N132" s="33">
        <f t="shared" si="23"/>
        <v>0</v>
      </c>
      <c r="O132" s="28"/>
      <c r="P132" s="28"/>
      <c r="Q132" s="31"/>
      <c r="R132" s="31"/>
      <c r="S132" s="28"/>
      <c r="T132" s="31"/>
      <c r="U132" s="28">
        <v>1</v>
      </c>
      <c r="V132" s="28" t="s">
        <v>54</v>
      </c>
    </row>
    <row r="133" spans="1:22" ht="33" hidden="1" outlineLevel="1" x14ac:dyDescent="0.3">
      <c r="A133" s="28"/>
      <c r="B133" s="29">
        <v>12</v>
      </c>
      <c r="C133" s="28" t="s">
        <v>41</v>
      </c>
      <c r="D133" s="28" t="s">
        <v>56</v>
      </c>
      <c r="E133" s="28"/>
      <c r="F133" s="30" t="s">
        <v>60</v>
      </c>
      <c r="G133" s="28">
        <v>1</v>
      </c>
      <c r="H133" s="28">
        <v>0</v>
      </c>
      <c r="I133" s="28">
        <v>1</v>
      </c>
      <c r="J133" s="28">
        <v>1</v>
      </c>
      <c r="K133" s="31">
        <v>20</v>
      </c>
      <c r="L133" s="34">
        <v>43924</v>
      </c>
      <c r="M133" s="33">
        <f t="shared" si="22"/>
        <v>0</v>
      </c>
      <c r="N133" s="33">
        <f t="shared" si="23"/>
        <v>0</v>
      </c>
      <c r="O133" s="28"/>
      <c r="P133" s="28"/>
      <c r="Q133" s="31"/>
      <c r="R133" s="31"/>
      <c r="S133" s="28"/>
      <c r="T133" s="31"/>
      <c r="U133" s="28">
        <v>1</v>
      </c>
      <c r="V133" s="28" t="s">
        <v>54</v>
      </c>
    </row>
    <row r="134" spans="1:22" ht="49.5" hidden="1" outlineLevel="1" x14ac:dyDescent="0.3">
      <c r="A134" s="28"/>
      <c r="B134" s="29">
        <v>13</v>
      </c>
      <c r="C134" s="28" t="s">
        <v>41</v>
      </c>
      <c r="D134" s="28" t="s">
        <v>52</v>
      </c>
      <c r="E134" s="28"/>
      <c r="F134" s="32" t="s">
        <v>61</v>
      </c>
      <c r="G134" s="28">
        <v>1</v>
      </c>
      <c r="H134" s="28">
        <v>0</v>
      </c>
      <c r="I134" s="28">
        <v>1</v>
      </c>
      <c r="J134" s="28">
        <v>1</v>
      </c>
      <c r="K134" s="31">
        <v>40</v>
      </c>
      <c r="L134" s="34">
        <v>43924</v>
      </c>
      <c r="M134" s="33">
        <f t="shared" si="22"/>
        <v>0</v>
      </c>
      <c r="N134" s="33">
        <f t="shared" si="23"/>
        <v>0</v>
      </c>
      <c r="O134" s="28"/>
      <c r="P134" s="28"/>
      <c r="Q134" s="31"/>
      <c r="R134" s="31"/>
      <c r="S134" s="28"/>
      <c r="T134" s="31"/>
      <c r="U134" s="28">
        <v>1</v>
      </c>
      <c r="V134" s="28" t="s">
        <v>54</v>
      </c>
    </row>
    <row r="135" spans="1:22" ht="33" hidden="1" outlineLevel="1" x14ac:dyDescent="0.3">
      <c r="A135" s="28"/>
      <c r="B135" s="29">
        <v>14</v>
      </c>
      <c r="C135" s="28" t="s">
        <v>41</v>
      </c>
      <c r="D135" s="28" t="s">
        <v>42</v>
      </c>
      <c r="E135" s="28"/>
      <c r="F135" s="32" t="s">
        <v>62</v>
      </c>
      <c r="G135" s="28">
        <v>1</v>
      </c>
      <c r="H135" s="28">
        <v>0</v>
      </c>
      <c r="I135" s="28">
        <v>1</v>
      </c>
      <c r="J135" s="28">
        <v>1</v>
      </c>
      <c r="K135" s="31">
        <v>56</v>
      </c>
      <c r="L135" s="34">
        <v>43938</v>
      </c>
      <c r="M135" s="33">
        <f t="shared" si="22"/>
        <v>0</v>
      </c>
      <c r="N135" s="33">
        <f t="shared" si="23"/>
        <v>0</v>
      </c>
      <c r="O135" s="28"/>
      <c r="P135" s="28"/>
      <c r="Q135" s="31"/>
      <c r="R135" s="31"/>
      <c r="S135" s="28"/>
      <c r="T135" s="31"/>
      <c r="U135" s="28">
        <v>1</v>
      </c>
      <c r="V135" s="28" t="s">
        <v>54</v>
      </c>
    </row>
    <row r="136" spans="1:22" hidden="1" outlineLevel="1" x14ac:dyDescent="0.3">
      <c r="A136" s="28"/>
      <c r="B136" s="29">
        <v>15</v>
      </c>
      <c r="C136" s="28" t="s">
        <v>41</v>
      </c>
      <c r="D136" s="28" t="s">
        <v>52</v>
      </c>
      <c r="E136" s="28"/>
      <c r="F136" s="32" t="s">
        <v>63</v>
      </c>
      <c r="G136" s="28">
        <v>1</v>
      </c>
      <c r="H136" s="28">
        <v>0</v>
      </c>
      <c r="I136" s="28">
        <v>1</v>
      </c>
      <c r="J136" s="28">
        <v>1</v>
      </c>
      <c r="K136" s="31">
        <v>200</v>
      </c>
      <c r="L136" s="34">
        <v>43935</v>
      </c>
      <c r="M136" s="33">
        <f t="shared" si="22"/>
        <v>0</v>
      </c>
      <c r="N136" s="33">
        <f t="shared" si="23"/>
        <v>0</v>
      </c>
      <c r="O136" s="28"/>
      <c r="P136" s="28"/>
      <c r="Q136" s="31"/>
      <c r="R136" s="31"/>
      <c r="S136" s="28"/>
      <c r="T136" s="31"/>
      <c r="U136" s="28">
        <v>1</v>
      </c>
      <c r="V136" s="28" t="s">
        <v>54</v>
      </c>
    </row>
    <row r="137" spans="1:22" ht="33" hidden="1" outlineLevel="1" x14ac:dyDescent="0.3">
      <c r="A137" s="28"/>
      <c r="B137" s="29">
        <v>16</v>
      </c>
      <c r="C137" s="28" t="s">
        <v>41</v>
      </c>
      <c r="D137" s="28" t="s">
        <v>42</v>
      </c>
      <c r="E137" s="28"/>
      <c r="F137" s="32" t="s">
        <v>64</v>
      </c>
      <c r="G137" s="28">
        <v>1</v>
      </c>
      <c r="H137" s="28">
        <v>0</v>
      </c>
      <c r="I137" s="28">
        <v>1</v>
      </c>
      <c r="J137" s="28">
        <v>1</v>
      </c>
      <c r="K137" s="31">
        <v>2</v>
      </c>
      <c r="L137" s="34">
        <v>43936</v>
      </c>
      <c r="M137" s="33">
        <f t="shared" si="22"/>
        <v>0</v>
      </c>
      <c r="N137" s="33">
        <f t="shared" si="23"/>
        <v>0</v>
      </c>
      <c r="O137" s="28"/>
      <c r="P137" s="28"/>
      <c r="Q137" s="31"/>
      <c r="R137" s="31"/>
      <c r="S137" s="28"/>
      <c r="T137" s="31"/>
      <c r="U137" s="28">
        <v>1</v>
      </c>
      <c r="V137" s="28" t="s">
        <v>54</v>
      </c>
    </row>
    <row r="138" spans="1:22" ht="33" hidden="1" outlineLevel="1" x14ac:dyDescent="0.3">
      <c r="A138" s="28"/>
      <c r="B138" s="29">
        <v>17</v>
      </c>
      <c r="C138" s="28" t="s">
        <v>41</v>
      </c>
      <c r="D138" s="28" t="s">
        <v>42</v>
      </c>
      <c r="E138" s="28"/>
      <c r="F138" s="32" t="s">
        <v>65</v>
      </c>
      <c r="G138" s="28">
        <v>1</v>
      </c>
      <c r="H138" s="28">
        <v>0</v>
      </c>
      <c r="I138" s="28">
        <v>1</v>
      </c>
      <c r="J138" s="28">
        <v>1</v>
      </c>
      <c r="K138" s="31">
        <v>60</v>
      </c>
      <c r="L138" s="34">
        <v>43929</v>
      </c>
      <c r="M138" s="33">
        <f t="shared" si="22"/>
        <v>0</v>
      </c>
      <c r="N138" s="33">
        <f t="shared" si="23"/>
        <v>0</v>
      </c>
      <c r="O138" s="28"/>
      <c r="P138" s="28"/>
      <c r="Q138" s="31"/>
      <c r="R138" s="31"/>
      <c r="S138" s="28"/>
      <c r="T138" s="31"/>
      <c r="U138" s="28">
        <v>1</v>
      </c>
      <c r="V138" s="28" t="s">
        <v>54</v>
      </c>
    </row>
    <row r="139" spans="1:22" ht="33" hidden="1" outlineLevel="1" x14ac:dyDescent="0.3">
      <c r="A139" s="28"/>
      <c r="B139" s="29">
        <v>18</v>
      </c>
      <c r="C139" s="28" t="s">
        <v>41</v>
      </c>
      <c r="D139" s="28" t="s">
        <v>52</v>
      </c>
      <c r="E139" s="28"/>
      <c r="F139" s="32" t="s">
        <v>66</v>
      </c>
      <c r="G139" s="28">
        <v>1</v>
      </c>
      <c r="H139" s="28">
        <v>0</v>
      </c>
      <c r="I139" s="28">
        <v>1</v>
      </c>
      <c r="J139" s="28">
        <v>1</v>
      </c>
      <c r="K139" s="31">
        <v>100</v>
      </c>
      <c r="L139" s="34">
        <v>43923</v>
      </c>
      <c r="M139" s="33">
        <f t="shared" si="22"/>
        <v>0</v>
      </c>
      <c r="N139" s="33">
        <f t="shared" si="23"/>
        <v>0</v>
      </c>
      <c r="O139" s="28"/>
      <c r="P139" s="28"/>
      <c r="Q139" s="31"/>
      <c r="R139" s="31"/>
      <c r="S139" s="28"/>
      <c r="T139" s="31"/>
      <c r="U139" s="28">
        <v>1</v>
      </c>
      <c r="V139" s="28" t="s">
        <v>54</v>
      </c>
    </row>
    <row r="140" spans="1:22" ht="33" hidden="1" outlineLevel="1" x14ac:dyDescent="0.3">
      <c r="A140" s="28"/>
      <c r="B140" s="29">
        <v>19</v>
      </c>
      <c r="C140" s="28" t="s">
        <v>41</v>
      </c>
      <c r="D140" s="28" t="s">
        <v>56</v>
      </c>
      <c r="E140" s="28"/>
      <c r="F140" s="32" t="s">
        <v>67</v>
      </c>
      <c r="G140" s="28">
        <v>1</v>
      </c>
      <c r="H140" s="28">
        <v>0</v>
      </c>
      <c r="I140" s="28">
        <v>1</v>
      </c>
      <c r="J140" s="28">
        <v>1</v>
      </c>
      <c r="K140" s="31">
        <v>200</v>
      </c>
      <c r="L140" s="34">
        <v>43935</v>
      </c>
      <c r="M140" s="33">
        <f t="shared" si="22"/>
        <v>0</v>
      </c>
      <c r="N140" s="33">
        <f t="shared" si="23"/>
        <v>0</v>
      </c>
      <c r="O140" s="28"/>
      <c r="P140" s="28"/>
      <c r="Q140" s="31"/>
      <c r="R140" s="31"/>
      <c r="S140" s="28"/>
      <c r="T140" s="31"/>
      <c r="U140" s="28">
        <v>1</v>
      </c>
      <c r="V140" s="28" t="s">
        <v>54</v>
      </c>
    </row>
    <row r="141" spans="1:22" ht="33" hidden="1" outlineLevel="1" x14ac:dyDescent="0.3">
      <c r="A141" s="28"/>
      <c r="B141" s="29">
        <v>20</v>
      </c>
      <c r="C141" s="28" t="s">
        <v>41</v>
      </c>
      <c r="D141" s="28" t="s">
        <v>56</v>
      </c>
      <c r="E141" s="28"/>
      <c r="F141" s="30" t="s">
        <v>68</v>
      </c>
      <c r="G141" s="28">
        <v>1</v>
      </c>
      <c r="H141" s="28">
        <v>0</v>
      </c>
      <c r="I141" s="28">
        <v>1</v>
      </c>
      <c r="J141" s="28">
        <v>1</v>
      </c>
      <c r="K141" s="31">
        <v>5</v>
      </c>
      <c r="L141" s="34">
        <v>43935</v>
      </c>
      <c r="M141" s="33">
        <f t="shared" si="22"/>
        <v>0</v>
      </c>
      <c r="N141" s="33">
        <f t="shared" si="23"/>
        <v>0</v>
      </c>
      <c r="O141" s="28"/>
      <c r="P141" s="28"/>
      <c r="Q141" s="31"/>
      <c r="R141" s="31"/>
      <c r="S141" s="28"/>
      <c r="T141" s="31"/>
      <c r="U141" s="28">
        <v>1</v>
      </c>
      <c r="V141" s="28" t="s">
        <v>54</v>
      </c>
    </row>
    <row r="142" spans="1:22" ht="33" hidden="1" outlineLevel="1" x14ac:dyDescent="0.3">
      <c r="A142" s="28"/>
      <c r="B142" s="29">
        <v>21</v>
      </c>
      <c r="C142" s="28" t="s">
        <v>41</v>
      </c>
      <c r="D142" s="28" t="s">
        <v>42</v>
      </c>
      <c r="E142" s="28"/>
      <c r="F142" s="32" t="s">
        <v>69</v>
      </c>
      <c r="G142" s="28">
        <v>1</v>
      </c>
      <c r="H142" s="28">
        <v>0</v>
      </c>
      <c r="I142" s="28">
        <v>1</v>
      </c>
      <c r="J142" s="28">
        <v>1</v>
      </c>
      <c r="K142" s="31">
        <v>10</v>
      </c>
      <c r="L142" s="34">
        <v>43938</v>
      </c>
      <c r="M142" s="33">
        <f t="shared" si="22"/>
        <v>0</v>
      </c>
      <c r="N142" s="33">
        <f t="shared" si="23"/>
        <v>0</v>
      </c>
      <c r="O142" s="28"/>
      <c r="P142" s="28"/>
      <c r="Q142" s="31"/>
      <c r="R142" s="31"/>
      <c r="S142" s="28"/>
      <c r="T142" s="31"/>
      <c r="U142" s="28">
        <v>1</v>
      </c>
      <c r="V142" s="28" t="s">
        <v>54</v>
      </c>
    </row>
    <row r="143" spans="1:22" ht="33" hidden="1" outlineLevel="1" x14ac:dyDescent="0.3">
      <c r="A143" s="28"/>
      <c r="B143" s="29">
        <v>22</v>
      </c>
      <c r="C143" s="28" t="s">
        <v>41</v>
      </c>
      <c r="D143" s="28" t="s">
        <v>52</v>
      </c>
      <c r="E143" s="28"/>
      <c r="F143" s="32" t="s">
        <v>70</v>
      </c>
      <c r="G143" s="28">
        <v>1</v>
      </c>
      <c r="H143" s="28">
        <v>0</v>
      </c>
      <c r="I143" s="28">
        <v>1</v>
      </c>
      <c r="J143" s="28">
        <v>1</v>
      </c>
      <c r="K143" s="31">
        <v>10</v>
      </c>
      <c r="L143" s="34">
        <v>43942</v>
      </c>
      <c r="M143" s="33">
        <f t="shared" si="22"/>
        <v>0</v>
      </c>
      <c r="N143" s="33">
        <f t="shared" si="23"/>
        <v>0</v>
      </c>
      <c r="O143" s="28"/>
      <c r="P143" s="28"/>
      <c r="Q143" s="31"/>
      <c r="R143" s="31"/>
      <c r="S143" s="28"/>
      <c r="T143" s="31"/>
      <c r="U143" s="28">
        <v>1</v>
      </c>
      <c r="V143" s="28" t="s">
        <v>54</v>
      </c>
    </row>
    <row r="144" spans="1:22" hidden="1" outlineLevel="1" x14ac:dyDescent="0.3">
      <c r="A144" s="28"/>
      <c r="B144" s="29">
        <v>23</v>
      </c>
      <c r="C144" s="28" t="s">
        <v>41</v>
      </c>
      <c r="D144" s="28" t="s">
        <v>42</v>
      </c>
      <c r="E144" s="28"/>
      <c r="F144" s="32" t="s">
        <v>71</v>
      </c>
      <c r="G144" s="28">
        <v>1</v>
      </c>
      <c r="H144" s="28">
        <v>0</v>
      </c>
      <c r="I144" s="28">
        <v>1</v>
      </c>
      <c r="J144" s="28">
        <v>1</v>
      </c>
      <c r="K144" s="31">
        <v>13.5</v>
      </c>
      <c r="L144" s="34">
        <v>43938</v>
      </c>
      <c r="M144" s="33">
        <f t="shared" si="22"/>
        <v>0</v>
      </c>
      <c r="N144" s="33">
        <f t="shared" si="23"/>
        <v>0</v>
      </c>
      <c r="O144" s="28"/>
      <c r="P144" s="28"/>
      <c r="Q144" s="31"/>
      <c r="R144" s="31"/>
      <c r="S144" s="28"/>
      <c r="T144" s="31"/>
      <c r="U144" s="28">
        <v>1</v>
      </c>
      <c r="V144" s="28" t="s">
        <v>54</v>
      </c>
    </row>
    <row r="145" spans="1:22" hidden="1" x14ac:dyDescent="0.3">
      <c r="A145" s="28">
        <v>2</v>
      </c>
      <c r="B145" s="29"/>
      <c r="C145" s="28" t="s">
        <v>41</v>
      </c>
      <c r="D145" s="28"/>
      <c r="E145" s="28"/>
      <c r="F145" s="28"/>
      <c r="G145" s="28">
        <f>SUM(G122:G144)</f>
        <v>17</v>
      </c>
      <c r="H145" s="28">
        <f>SUM(H122:H144)</f>
        <v>6</v>
      </c>
      <c r="I145" s="28">
        <f>SUM(I122:I144)</f>
        <v>16</v>
      </c>
      <c r="J145" s="28">
        <f>SUM(J122:J144)</f>
        <v>16</v>
      </c>
      <c r="K145" s="31">
        <f>SUM(K122:K144)</f>
        <v>847.3</v>
      </c>
      <c r="L145" s="28" t="s">
        <v>40</v>
      </c>
      <c r="M145" s="31">
        <f t="shared" ref="M145:U145" si="24">IF(SUM(M122:M144)=0, "-", SUM(M122:M144))</f>
        <v>1</v>
      </c>
      <c r="N145" s="31">
        <f t="shared" si="24"/>
        <v>6</v>
      </c>
      <c r="O145" s="31">
        <f t="shared" si="24"/>
        <v>2</v>
      </c>
      <c r="P145" s="31">
        <f t="shared" si="24"/>
        <v>2</v>
      </c>
      <c r="Q145" s="31">
        <f t="shared" si="24"/>
        <v>206.5</v>
      </c>
      <c r="R145" s="31" t="str">
        <f t="shared" si="24"/>
        <v>-</v>
      </c>
      <c r="S145" s="31" t="str">
        <f t="shared" si="24"/>
        <v>-</v>
      </c>
      <c r="T145" s="31" t="str">
        <f t="shared" si="24"/>
        <v>-</v>
      </c>
      <c r="U145" s="31">
        <f t="shared" si="24"/>
        <v>17</v>
      </c>
      <c r="V145" s="28" t="s">
        <v>54</v>
      </c>
    </row>
    <row r="146" spans="1:22" ht="66" hidden="1" outlineLevel="1" x14ac:dyDescent="0.3">
      <c r="A146" s="28"/>
      <c r="B146" s="29">
        <v>1</v>
      </c>
      <c r="C146" s="32" t="s">
        <v>72</v>
      </c>
      <c r="D146" s="32" t="s">
        <v>73</v>
      </c>
      <c r="E146" s="32" t="s">
        <v>74</v>
      </c>
      <c r="F146" s="32" t="s">
        <v>75</v>
      </c>
      <c r="G146" s="32">
        <v>0</v>
      </c>
      <c r="H146" s="32">
        <v>1</v>
      </c>
      <c r="I146" s="32">
        <v>1</v>
      </c>
      <c r="J146" s="32">
        <v>4</v>
      </c>
      <c r="K146" s="35" t="s">
        <v>76</v>
      </c>
      <c r="L146" s="36">
        <v>43922</v>
      </c>
      <c r="M146" s="33">
        <f t="shared" ref="M146:M181" si="25">IF(AND(G146=1,NOT(I146=1)), 1, 0)</f>
        <v>0</v>
      </c>
      <c r="N146" s="33">
        <f t="shared" ref="N146:N181" si="26">IF(AND(H146=1,NOT(I146=1)), 1, 0)</f>
        <v>0</v>
      </c>
      <c r="O146" s="32">
        <v>0</v>
      </c>
      <c r="P146" s="32">
        <v>0</v>
      </c>
      <c r="Q146" s="35">
        <v>0</v>
      </c>
      <c r="R146" s="35"/>
      <c r="S146" s="32">
        <v>0</v>
      </c>
      <c r="T146" s="35">
        <v>0</v>
      </c>
      <c r="U146" s="32"/>
      <c r="V146" s="32"/>
    </row>
    <row r="147" spans="1:22" ht="33" hidden="1" outlineLevel="1" x14ac:dyDescent="0.3">
      <c r="A147" s="28"/>
      <c r="B147" s="29">
        <v>2</v>
      </c>
      <c r="C147" s="32" t="s">
        <v>72</v>
      </c>
      <c r="D147" s="32" t="s">
        <v>73</v>
      </c>
      <c r="E147" s="32" t="s">
        <v>77</v>
      </c>
      <c r="F147" s="32" t="s">
        <v>78</v>
      </c>
      <c r="G147" s="32">
        <v>0</v>
      </c>
      <c r="H147" s="32">
        <v>1</v>
      </c>
      <c r="I147" s="32">
        <v>1</v>
      </c>
      <c r="J147" s="32">
        <v>2</v>
      </c>
      <c r="K147" s="35" t="s">
        <v>79</v>
      </c>
      <c r="L147" s="37">
        <v>43937</v>
      </c>
      <c r="M147" s="33">
        <f t="shared" si="25"/>
        <v>0</v>
      </c>
      <c r="N147" s="33">
        <f t="shared" si="26"/>
        <v>0</v>
      </c>
      <c r="O147" s="32">
        <v>0</v>
      </c>
      <c r="P147" s="32">
        <v>0</v>
      </c>
      <c r="Q147" s="35">
        <v>0</v>
      </c>
      <c r="R147" s="35"/>
      <c r="S147" s="32">
        <v>0</v>
      </c>
      <c r="T147" s="35">
        <v>0</v>
      </c>
      <c r="U147" s="32"/>
      <c r="V147" s="32"/>
    </row>
    <row r="148" spans="1:22" ht="49.5" hidden="1" outlineLevel="1" x14ac:dyDescent="0.3">
      <c r="A148" s="28"/>
      <c r="B148" s="29">
        <v>3</v>
      </c>
      <c r="C148" s="32" t="s">
        <v>72</v>
      </c>
      <c r="D148" s="32" t="s">
        <v>73</v>
      </c>
      <c r="E148" s="32" t="s">
        <v>80</v>
      </c>
      <c r="F148" s="32" t="s">
        <v>81</v>
      </c>
      <c r="G148" s="32">
        <v>0</v>
      </c>
      <c r="H148" s="32">
        <v>1</v>
      </c>
      <c r="I148" s="32">
        <v>1</v>
      </c>
      <c r="J148" s="32">
        <v>1</v>
      </c>
      <c r="K148" s="35">
        <v>200</v>
      </c>
      <c r="L148" s="36">
        <v>43915</v>
      </c>
      <c r="M148" s="33">
        <f t="shared" si="25"/>
        <v>0</v>
      </c>
      <c r="N148" s="33">
        <f t="shared" si="26"/>
        <v>0</v>
      </c>
      <c r="O148" s="32">
        <v>0</v>
      </c>
      <c r="P148" s="32">
        <v>0</v>
      </c>
      <c r="Q148" s="35">
        <v>0</v>
      </c>
      <c r="R148" s="35"/>
      <c r="S148" s="32">
        <v>0</v>
      </c>
      <c r="T148" s="35">
        <v>0</v>
      </c>
      <c r="U148" s="32"/>
      <c r="V148" s="32"/>
    </row>
    <row r="149" spans="1:22" ht="99" hidden="1" outlineLevel="1" x14ac:dyDescent="0.3">
      <c r="A149" s="28"/>
      <c r="B149" s="29">
        <v>4</v>
      </c>
      <c r="C149" s="32" t="s">
        <v>72</v>
      </c>
      <c r="D149" s="32" t="s">
        <v>82</v>
      </c>
      <c r="E149" s="32" t="s">
        <v>83</v>
      </c>
      <c r="F149" s="32" t="s">
        <v>84</v>
      </c>
      <c r="G149" s="32">
        <v>0</v>
      </c>
      <c r="H149" s="32">
        <v>1</v>
      </c>
      <c r="I149" s="32">
        <v>1</v>
      </c>
      <c r="J149" s="32">
        <v>1</v>
      </c>
      <c r="K149" s="35">
        <v>300</v>
      </c>
      <c r="L149" s="36">
        <v>43941</v>
      </c>
      <c r="M149" s="33">
        <f t="shared" si="25"/>
        <v>0</v>
      </c>
      <c r="N149" s="33">
        <f t="shared" si="26"/>
        <v>0</v>
      </c>
      <c r="O149" s="32">
        <v>0</v>
      </c>
      <c r="P149" s="32">
        <v>0</v>
      </c>
      <c r="Q149" s="35">
        <v>0</v>
      </c>
      <c r="R149" s="35"/>
      <c r="S149" s="32">
        <v>0</v>
      </c>
      <c r="T149" s="35">
        <v>0</v>
      </c>
      <c r="U149" s="32"/>
      <c r="V149" s="32"/>
    </row>
    <row r="150" spans="1:22" ht="49.5" hidden="1" outlineLevel="1" x14ac:dyDescent="0.3">
      <c r="A150" s="28"/>
      <c r="B150" s="29">
        <v>5</v>
      </c>
      <c r="C150" s="32" t="s">
        <v>72</v>
      </c>
      <c r="D150" s="32" t="s">
        <v>82</v>
      </c>
      <c r="E150" s="32" t="s">
        <v>83</v>
      </c>
      <c r="F150" s="32" t="s">
        <v>85</v>
      </c>
      <c r="G150" s="32">
        <v>0</v>
      </c>
      <c r="H150" s="32">
        <v>1</v>
      </c>
      <c r="I150" s="32">
        <v>1</v>
      </c>
      <c r="J150" s="32">
        <v>6</v>
      </c>
      <c r="K150" s="35" t="s">
        <v>86</v>
      </c>
      <c r="L150" s="36">
        <v>43824</v>
      </c>
      <c r="M150" s="33">
        <f t="shared" si="25"/>
        <v>0</v>
      </c>
      <c r="N150" s="33">
        <f t="shared" si="26"/>
        <v>0</v>
      </c>
      <c r="O150" s="32">
        <v>0</v>
      </c>
      <c r="P150" s="32">
        <v>0</v>
      </c>
      <c r="Q150" s="35">
        <v>0</v>
      </c>
      <c r="R150" s="35"/>
      <c r="S150" s="32">
        <v>0</v>
      </c>
      <c r="T150" s="35">
        <v>0</v>
      </c>
      <c r="U150" s="32"/>
      <c r="V150" s="32"/>
    </row>
    <row r="151" spans="1:22" ht="49.5" hidden="1" outlineLevel="1" x14ac:dyDescent="0.3">
      <c r="A151" s="28"/>
      <c r="B151" s="29">
        <v>6</v>
      </c>
      <c r="C151" s="32" t="s">
        <v>72</v>
      </c>
      <c r="D151" s="32" t="s">
        <v>82</v>
      </c>
      <c r="E151" s="32" t="s">
        <v>83</v>
      </c>
      <c r="F151" s="32" t="s">
        <v>87</v>
      </c>
      <c r="G151" s="32">
        <v>0</v>
      </c>
      <c r="H151" s="32">
        <v>1</v>
      </c>
      <c r="I151" s="32">
        <v>0</v>
      </c>
      <c r="J151" s="32" t="s">
        <v>40</v>
      </c>
      <c r="K151" s="35" t="s">
        <v>40</v>
      </c>
      <c r="L151" s="36" t="s">
        <v>40</v>
      </c>
      <c r="M151" s="33">
        <f t="shared" si="25"/>
        <v>0</v>
      </c>
      <c r="N151" s="33">
        <f t="shared" si="26"/>
        <v>1</v>
      </c>
      <c r="O151" s="32">
        <v>0</v>
      </c>
      <c r="P151" s="32">
        <v>0</v>
      </c>
      <c r="Q151" s="35">
        <v>0</v>
      </c>
      <c r="R151" s="35"/>
      <c r="S151" s="32">
        <v>0</v>
      </c>
      <c r="T151" s="35">
        <v>0</v>
      </c>
      <c r="U151" s="32"/>
      <c r="V151" s="32"/>
    </row>
    <row r="152" spans="1:22" ht="49.5" hidden="1" outlineLevel="1" x14ac:dyDescent="0.3">
      <c r="A152" s="28"/>
      <c r="B152" s="29">
        <v>7</v>
      </c>
      <c r="C152" s="32" t="s">
        <v>72</v>
      </c>
      <c r="D152" s="32" t="s">
        <v>82</v>
      </c>
      <c r="E152" s="32" t="s">
        <v>88</v>
      </c>
      <c r="F152" s="32" t="s">
        <v>89</v>
      </c>
      <c r="G152" s="32">
        <v>0</v>
      </c>
      <c r="H152" s="32">
        <v>1</v>
      </c>
      <c r="I152" s="32">
        <v>1</v>
      </c>
      <c r="J152" s="32">
        <v>1</v>
      </c>
      <c r="K152" s="35">
        <v>420</v>
      </c>
      <c r="L152" s="36">
        <v>43939</v>
      </c>
      <c r="M152" s="33">
        <f t="shared" si="25"/>
        <v>0</v>
      </c>
      <c r="N152" s="33">
        <f t="shared" si="26"/>
        <v>0</v>
      </c>
      <c r="O152" s="32">
        <v>0</v>
      </c>
      <c r="P152" s="32">
        <v>0</v>
      </c>
      <c r="Q152" s="35">
        <v>0</v>
      </c>
      <c r="R152" s="35"/>
      <c r="S152" s="32">
        <v>0</v>
      </c>
      <c r="T152" s="35">
        <v>0</v>
      </c>
      <c r="U152" s="32"/>
      <c r="V152" s="32"/>
    </row>
    <row r="153" spans="1:22" ht="49.5" hidden="1" outlineLevel="1" x14ac:dyDescent="0.3">
      <c r="A153" s="28"/>
      <c r="B153" s="29">
        <v>8</v>
      </c>
      <c r="C153" s="32" t="s">
        <v>72</v>
      </c>
      <c r="D153" s="32" t="s">
        <v>82</v>
      </c>
      <c r="E153" s="32" t="s">
        <v>90</v>
      </c>
      <c r="F153" s="32" t="s">
        <v>91</v>
      </c>
      <c r="G153" s="32">
        <v>0</v>
      </c>
      <c r="H153" s="32">
        <v>1</v>
      </c>
      <c r="I153" s="32">
        <v>1</v>
      </c>
      <c r="J153" s="32">
        <v>2</v>
      </c>
      <c r="K153" s="35" t="s">
        <v>92</v>
      </c>
      <c r="L153" s="36">
        <v>43936</v>
      </c>
      <c r="M153" s="33">
        <f t="shared" si="25"/>
        <v>0</v>
      </c>
      <c r="N153" s="33">
        <f t="shared" si="26"/>
        <v>0</v>
      </c>
      <c r="O153" s="32">
        <v>0</v>
      </c>
      <c r="P153" s="32">
        <v>0</v>
      </c>
      <c r="Q153" s="35">
        <v>0</v>
      </c>
      <c r="R153" s="35"/>
      <c r="S153" s="32">
        <v>0</v>
      </c>
      <c r="T153" s="35">
        <v>0</v>
      </c>
      <c r="U153" s="32"/>
      <c r="V153" s="32"/>
    </row>
    <row r="154" spans="1:22" ht="66" hidden="1" outlineLevel="1" x14ac:dyDescent="0.3">
      <c r="A154" s="28"/>
      <c r="B154" s="29">
        <v>9</v>
      </c>
      <c r="C154" s="32" t="s">
        <v>72</v>
      </c>
      <c r="D154" s="32" t="s">
        <v>82</v>
      </c>
      <c r="E154" s="32" t="s">
        <v>93</v>
      </c>
      <c r="F154" s="32" t="s">
        <v>94</v>
      </c>
      <c r="G154" s="32">
        <v>0</v>
      </c>
      <c r="H154" s="32">
        <v>1</v>
      </c>
      <c r="I154" s="32">
        <v>1</v>
      </c>
      <c r="J154" s="219">
        <v>1</v>
      </c>
      <c r="K154" s="237">
        <v>250</v>
      </c>
      <c r="L154" s="239">
        <v>43927</v>
      </c>
      <c r="M154" s="33">
        <f t="shared" si="25"/>
        <v>0</v>
      </c>
      <c r="N154" s="33">
        <f t="shared" si="26"/>
        <v>0</v>
      </c>
      <c r="O154" s="32">
        <v>0</v>
      </c>
      <c r="P154" s="32">
        <v>0</v>
      </c>
      <c r="Q154" s="35">
        <v>0</v>
      </c>
      <c r="R154" s="35"/>
      <c r="S154" s="32">
        <v>0</v>
      </c>
      <c r="T154" s="35">
        <v>0</v>
      </c>
      <c r="U154" s="32"/>
      <c r="V154" s="32"/>
    </row>
    <row r="155" spans="1:22" ht="66" hidden="1" outlineLevel="1" x14ac:dyDescent="0.3">
      <c r="A155" s="28"/>
      <c r="B155" s="29">
        <v>10</v>
      </c>
      <c r="C155" s="32" t="s">
        <v>72</v>
      </c>
      <c r="D155" s="32" t="s">
        <v>82</v>
      </c>
      <c r="E155" s="32" t="s">
        <v>93</v>
      </c>
      <c r="F155" s="32" t="s">
        <v>95</v>
      </c>
      <c r="G155" s="32">
        <v>0</v>
      </c>
      <c r="H155" s="32">
        <v>1</v>
      </c>
      <c r="I155" s="32">
        <v>1</v>
      </c>
      <c r="J155" s="220"/>
      <c r="K155" s="238"/>
      <c r="L155" s="240"/>
      <c r="M155" s="33">
        <f t="shared" si="25"/>
        <v>0</v>
      </c>
      <c r="N155" s="33">
        <f t="shared" si="26"/>
        <v>0</v>
      </c>
      <c r="O155" s="32">
        <v>0</v>
      </c>
      <c r="P155" s="32">
        <v>0</v>
      </c>
      <c r="Q155" s="35">
        <v>0</v>
      </c>
      <c r="R155" s="35"/>
      <c r="S155" s="32">
        <v>0</v>
      </c>
      <c r="T155" s="35">
        <v>0</v>
      </c>
      <c r="U155" s="32"/>
      <c r="V155" s="32"/>
    </row>
    <row r="156" spans="1:22" ht="49.5" hidden="1" outlineLevel="1" x14ac:dyDescent="0.3">
      <c r="A156" s="28"/>
      <c r="B156" s="29">
        <v>11</v>
      </c>
      <c r="C156" s="32" t="s">
        <v>72</v>
      </c>
      <c r="D156" s="32" t="s">
        <v>96</v>
      </c>
      <c r="E156" s="32" t="s">
        <v>97</v>
      </c>
      <c r="F156" s="32" t="s">
        <v>98</v>
      </c>
      <c r="G156" s="32">
        <v>0</v>
      </c>
      <c r="H156" s="32">
        <v>1</v>
      </c>
      <c r="I156" s="32">
        <v>1</v>
      </c>
      <c r="J156" s="32">
        <v>1</v>
      </c>
      <c r="K156" s="35">
        <v>315</v>
      </c>
      <c r="L156" s="36">
        <v>43903</v>
      </c>
      <c r="M156" s="33">
        <f t="shared" si="25"/>
        <v>0</v>
      </c>
      <c r="N156" s="33">
        <f t="shared" si="26"/>
        <v>0</v>
      </c>
      <c r="O156" s="32">
        <v>0</v>
      </c>
      <c r="P156" s="32">
        <v>0</v>
      </c>
      <c r="Q156" s="35">
        <v>0</v>
      </c>
      <c r="R156" s="35"/>
      <c r="S156" s="32">
        <v>0</v>
      </c>
      <c r="T156" s="35">
        <v>0</v>
      </c>
      <c r="U156" s="32"/>
      <c r="V156" s="32"/>
    </row>
    <row r="157" spans="1:22" ht="66" hidden="1" outlineLevel="1" x14ac:dyDescent="0.3">
      <c r="A157" s="28"/>
      <c r="B157" s="29">
        <v>12</v>
      </c>
      <c r="C157" s="32" t="s">
        <v>72</v>
      </c>
      <c r="D157" s="32" t="s">
        <v>96</v>
      </c>
      <c r="E157" s="32" t="s">
        <v>97</v>
      </c>
      <c r="F157" s="32" t="s">
        <v>99</v>
      </c>
      <c r="G157" s="32">
        <v>0</v>
      </c>
      <c r="H157" s="32">
        <v>1</v>
      </c>
      <c r="I157" s="32">
        <v>0</v>
      </c>
      <c r="J157" s="32">
        <v>0</v>
      </c>
      <c r="K157" s="35" t="s">
        <v>40</v>
      </c>
      <c r="L157" s="36" t="s">
        <v>40</v>
      </c>
      <c r="M157" s="33">
        <f t="shared" si="25"/>
        <v>0</v>
      </c>
      <c r="N157" s="33">
        <f t="shared" si="26"/>
        <v>1</v>
      </c>
      <c r="O157" s="32">
        <v>0</v>
      </c>
      <c r="P157" s="32">
        <v>0</v>
      </c>
      <c r="Q157" s="35">
        <v>0</v>
      </c>
      <c r="R157" s="35">
        <v>1</v>
      </c>
      <c r="S157" s="32">
        <v>1</v>
      </c>
      <c r="T157" s="35">
        <v>100</v>
      </c>
      <c r="U157" s="32"/>
      <c r="V157" s="32"/>
    </row>
    <row r="158" spans="1:22" ht="33" hidden="1" outlineLevel="1" x14ac:dyDescent="0.3">
      <c r="A158" s="28"/>
      <c r="B158" s="29">
        <v>13</v>
      </c>
      <c r="C158" s="32" t="s">
        <v>72</v>
      </c>
      <c r="D158" s="32" t="s">
        <v>96</v>
      </c>
      <c r="E158" s="32" t="s">
        <v>100</v>
      </c>
      <c r="F158" s="32" t="s">
        <v>101</v>
      </c>
      <c r="G158" s="32">
        <v>0</v>
      </c>
      <c r="H158" s="32">
        <v>1</v>
      </c>
      <c r="I158" s="32">
        <v>1</v>
      </c>
      <c r="J158" s="32">
        <v>2</v>
      </c>
      <c r="K158" s="35" t="s">
        <v>102</v>
      </c>
      <c r="L158" s="36">
        <v>43936</v>
      </c>
      <c r="M158" s="33">
        <f t="shared" si="25"/>
        <v>0</v>
      </c>
      <c r="N158" s="33">
        <f t="shared" si="26"/>
        <v>0</v>
      </c>
      <c r="O158" s="32">
        <v>0</v>
      </c>
      <c r="P158" s="32">
        <v>0</v>
      </c>
      <c r="Q158" s="35">
        <v>0</v>
      </c>
      <c r="R158" s="35"/>
      <c r="S158" s="32">
        <v>0</v>
      </c>
      <c r="T158" s="35">
        <v>0</v>
      </c>
      <c r="U158" s="32"/>
      <c r="V158" s="32"/>
    </row>
    <row r="159" spans="1:22" ht="33" hidden="1" outlineLevel="1" x14ac:dyDescent="0.3">
      <c r="A159" s="28"/>
      <c r="B159" s="29">
        <v>14</v>
      </c>
      <c r="C159" s="32" t="s">
        <v>72</v>
      </c>
      <c r="D159" s="32" t="s">
        <v>96</v>
      </c>
      <c r="E159" s="32" t="s">
        <v>103</v>
      </c>
      <c r="F159" s="32" t="s">
        <v>104</v>
      </c>
      <c r="G159" s="32">
        <v>0</v>
      </c>
      <c r="H159" s="32">
        <v>1</v>
      </c>
      <c r="I159" s="32">
        <v>1</v>
      </c>
      <c r="J159" s="32">
        <v>1</v>
      </c>
      <c r="K159" s="35">
        <v>200</v>
      </c>
      <c r="L159" s="36">
        <v>43935</v>
      </c>
      <c r="M159" s="33">
        <f t="shared" si="25"/>
        <v>0</v>
      </c>
      <c r="N159" s="33">
        <f t="shared" si="26"/>
        <v>0</v>
      </c>
      <c r="O159" s="32">
        <v>0</v>
      </c>
      <c r="P159" s="32">
        <v>0</v>
      </c>
      <c r="Q159" s="35">
        <v>0</v>
      </c>
      <c r="R159" s="35"/>
      <c r="S159" s="32">
        <v>0</v>
      </c>
      <c r="T159" s="35">
        <v>0</v>
      </c>
      <c r="U159" s="32"/>
      <c r="V159" s="32"/>
    </row>
    <row r="160" spans="1:22" ht="49.5" hidden="1" outlineLevel="1" x14ac:dyDescent="0.3">
      <c r="A160" s="28"/>
      <c r="B160" s="29">
        <v>15</v>
      </c>
      <c r="C160" s="32" t="s">
        <v>72</v>
      </c>
      <c r="D160" s="32" t="s">
        <v>105</v>
      </c>
      <c r="E160" s="32" t="s">
        <v>106</v>
      </c>
      <c r="F160" s="32" t="s">
        <v>107</v>
      </c>
      <c r="G160" s="32">
        <v>0</v>
      </c>
      <c r="H160" s="32">
        <v>1</v>
      </c>
      <c r="I160" s="32">
        <v>1</v>
      </c>
      <c r="J160" s="32">
        <v>2</v>
      </c>
      <c r="K160" s="35" t="s">
        <v>108</v>
      </c>
      <c r="L160" s="32" t="s">
        <v>109</v>
      </c>
      <c r="M160" s="33">
        <f t="shared" si="25"/>
        <v>0</v>
      </c>
      <c r="N160" s="33">
        <f t="shared" si="26"/>
        <v>0</v>
      </c>
      <c r="O160" s="32">
        <v>0</v>
      </c>
      <c r="P160" s="32">
        <v>0</v>
      </c>
      <c r="Q160" s="35">
        <v>0</v>
      </c>
      <c r="R160" s="35"/>
      <c r="S160" s="32">
        <v>0</v>
      </c>
      <c r="T160" s="35">
        <v>0</v>
      </c>
      <c r="U160" s="32">
        <v>8</v>
      </c>
      <c r="V160" s="32" t="s">
        <v>110</v>
      </c>
    </row>
    <row r="161" spans="1:22" ht="33" hidden="1" outlineLevel="1" x14ac:dyDescent="0.3">
      <c r="A161" s="28"/>
      <c r="B161" s="29">
        <v>16</v>
      </c>
      <c r="C161" s="32" t="s">
        <v>72</v>
      </c>
      <c r="D161" s="32" t="s">
        <v>105</v>
      </c>
      <c r="E161" s="32" t="s">
        <v>106</v>
      </c>
      <c r="F161" s="32" t="s">
        <v>111</v>
      </c>
      <c r="G161" s="32">
        <v>0</v>
      </c>
      <c r="H161" s="32">
        <v>1</v>
      </c>
      <c r="I161" s="32">
        <v>1</v>
      </c>
      <c r="J161" s="32">
        <v>2</v>
      </c>
      <c r="K161" s="35" t="s">
        <v>112</v>
      </c>
      <c r="L161" s="32" t="s">
        <v>109</v>
      </c>
      <c r="M161" s="33">
        <f t="shared" si="25"/>
        <v>0</v>
      </c>
      <c r="N161" s="33">
        <f t="shared" si="26"/>
        <v>0</v>
      </c>
      <c r="O161" s="32">
        <v>0</v>
      </c>
      <c r="P161" s="32">
        <v>0</v>
      </c>
      <c r="Q161" s="35">
        <v>0</v>
      </c>
      <c r="R161" s="35"/>
      <c r="S161" s="32">
        <v>0</v>
      </c>
      <c r="T161" s="35">
        <v>0</v>
      </c>
      <c r="U161" s="32"/>
      <c r="V161" s="32"/>
    </row>
    <row r="162" spans="1:22" ht="33" hidden="1" outlineLevel="1" x14ac:dyDescent="0.3">
      <c r="A162" s="28"/>
      <c r="B162" s="29">
        <v>17</v>
      </c>
      <c r="C162" s="32" t="s">
        <v>72</v>
      </c>
      <c r="D162" s="32" t="s">
        <v>105</v>
      </c>
      <c r="E162" s="32" t="s">
        <v>106</v>
      </c>
      <c r="F162" s="32" t="s">
        <v>113</v>
      </c>
      <c r="G162" s="32">
        <v>0</v>
      </c>
      <c r="H162" s="32">
        <v>1</v>
      </c>
      <c r="I162" s="32">
        <v>0</v>
      </c>
      <c r="J162" s="32">
        <v>0</v>
      </c>
      <c r="K162" s="35">
        <v>0</v>
      </c>
      <c r="L162" s="36" t="s">
        <v>40</v>
      </c>
      <c r="M162" s="33">
        <f t="shared" si="25"/>
        <v>0</v>
      </c>
      <c r="N162" s="33">
        <f t="shared" si="26"/>
        <v>1</v>
      </c>
      <c r="O162" s="32">
        <v>0</v>
      </c>
      <c r="P162" s="32">
        <v>0</v>
      </c>
      <c r="Q162" s="35">
        <v>0</v>
      </c>
      <c r="R162" s="35"/>
      <c r="S162" s="32">
        <v>0</v>
      </c>
      <c r="T162" s="35">
        <v>0</v>
      </c>
      <c r="U162" s="32"/>
      <c r="V162" s="32"/>
    </row>
    <row r="163" spans="1:22" ht="33" hidden="1" outlineLevel="1" x14ac:dyDescent="0.3">
      <c r="A163" s="28"/>
      <c r="B163" s="29">
        <v>18</v>
      </c>
      <c r="C163" s="32" t="s">
        <v>72</v>
      </c>
      <c r="D163" s="32" t="s">
        <v>105</v>
      </c>
      <c r="E163" s="32" t="s">
        <v>106</v>
      </c>
      <c r="F163" s="32" t="s">
        <v>114</v>
      </c>
      <c r="G163" s="32">
        <v>0</v>
      </c>
      <c r="H163" s="32">
        <v>1</v>
      </c>
      <c r="I163" s="32">
        <v>1</v>
      </c>
      <c r="J163" s="32">
        <v>1</v>
      </c>
      <c r="K163" s="35">
        <v>28</v>
      </c>
      <c r="L163" s="36">
        <v>43910</v>
      </c>
      <c r="M163" s="33">
        <f t="shared" si="25"/>
        <v>0</v>
      </c>
      <c r="N163" s="33">
        <f t="shared" si="26"/>
        <v>0</v>
      </c>
      <c r="O163" s="32">
        <v>0</v>
      </c>
      <c r="P163" s="32">
        <v>0</v>
      </c>
      <c r="Q163" s="35">
        <v>0</v>
      </c>
      <c r="R163" s="35"/>
      <c r="S163" s="32">
        <v>0</v>
      </c>
      <c r="T163" s="35">
        <v>0</v>
      </c>
      <c r="U163" s="32"/>
      <c r="V163" s="32"/>
    </row>
    <row r="164" spans="1:22" ht="33" hidden="1" outlineLevel="1" x14ac:dyDescent="0.3">
      <c r="A164" s="28"/>
      <c r="B164" s="29">
        <v>19</v>
      </c>
      <c r="C164" s="32" t="s">
        <v>72</v>
      </c>
      <c r="D164" s="32" t="s">
        <v>105</v>
      </c>
      <c r="E164" s="32" t="s">
        <v>115</v>
      </c>
      <c r="F164" s="32" t="s">
        <v>116</v>
      </c>
      <c r="G164" s="32">
        <v>0</v>
      </c>
      <c r="H164" s="32">
        <v>1</v>
      </c>
      <c r="I164" s="32">
        <v>1</v>
      </c>
      <c r="J164" s="32">
        <v>1</v>
      </c>
      <c r="K164" s="35">
        <v>100</v>
      </c>
      <c r="L164" s="36">
        <v>43920</v>
      </c>
      <c r="M164" s="33">
        <f t="shared" si="25"/>
        <v>0</v>
      </c>
      <c r="N164" s="33">
        <f t="shared" si="26"/>
        <v>0</v>
      </c>
      <c r="O164" s="32">
        <v>0</v>
      </c>
      <c r="P164" s="32">
        <v>0</v>
      </c>
      <c r="Q164" s="35">
        <v>0</v>
      </c>
      <c r="R164" s="35"/>
      <c r="S164" s="32">
        <v>0</v>
      </c>
      <c r="T164" s="35">
        <v>0</v>
      </c>
      <c r="U164" s="32"/>
      <c r="V164" s="32"/>
    </row>
    <row r="165" spans="1:22" ht="33" hidden="1" outlineLevel="1" x14ac:dyDescent="0.3">
      <c r="A165" s="28"/>
      <c r="B165" s="29">
        <v>20</v>
      </c>
      <c r="C165" s="32" t="s">
        <v>72</v>
      </c>
      <c r="D165" s="32" t="s">
        <v>117</v>
      </c>
      <c r="E165" s="32" t="s">
        <v>118</v>
      </c>
      <c r="F165" s="32" t="s">
        <v>119</v>
      </c>
      <c r="G165" s="32">
        <v>0</v>
      </c>
      <c r="H165" s="32">
        <v>1</v>
      </c>
      <c r="I165" s="32">
        <v>1</v>
      </c>
      <c r="J165" s="32">
        <v>1</v>
      </c>
      <c r="K165" s="35">
        <v>500</v>
      </c>
      <c r="L165" s="34">
        <v>43938</v>
      </c>
      <c r="M165" s="33">
        <f t="shared" si="25"/>
        <v>0</v>
      </c>
      <c r="N165" s="33">
        <f t="shared" si="26"/>
        <v>0</v>
      </c>
      <c r="O165" s="32">
        <v>0</v>
      </c>
      <c r="P165" s="32">
        <v>0</v>
      </c>
      <c r="Q165" s="35">
        <v>0</v>
      </c>
      <c r="R165" s="35"/>
      <c r="S165" s="32">
        <v>0</v>
      </c>
      <c r="T165" s="35">
        <v>0</v>
      </c>
      <c r="U165" s="32"/>
      <c r="V165" s="32"/>
    </row>
    <row r="166" spans="1:22" hidden="1" outlineLevel="1" x14ac:dyDescent="0.3">
      <c r="A166" s="28"/>
      <c r="B166" s="29">
        <v>21</v>
      </c>
      <c r="C166" s="32" t="s">
        <v>72</v>
      </c>
      <c r="D166" s="32" t="s">
        <v>120</v>
      </c>
      <c r="E166" s="32" t="s">
        <v>121</v>
      </c>
      <c r="F166" s="32" t="s">
        <v>122</v>
      </c>
      <c r="G166" s="32">
        <v>0</v>
      </c>
      <c r="H166" s="32">
        <v>1</v>
      </c>
      <c r="I166" s="32">
        <v>1</v>
      </c>
      <c r="J166" s="32">
        <v>1</v>
      </c>
      <c r="K166" s="35">
        <v>100</v>
      </c>
      <c r="L166" s="34">
        <v>43938</v>
      </c>
      <c r="M166" s="33">
        <f t="shared" si="25"/>
        <v>0</v>
      </c>
      <c r="N166" s="33">
        <f t="shared" si="26"/>
        <v>0</v>
      </c>
      <c r="O166" s="32">
        <v>0</v>
      </c>
      <c r="P166" s="32">
        <v>0</v>
      </c>
      <c r="Q166" s="35">
        <v>0</v>
      </c>
      <c r="R166" s="35">
        <v>1</v>
      </c>
      <c r="S166" s="32">
        <v>1</v>
      </c>
      <c r="T166" s="35">
        <v>100</v>
      </c>
      <c r="U166" s="32"/>
      <c r="V166" s="32"/>
    </row>
    <row r="167" spans="1:22" ht="33" hidden="1" outlineLevel="1" x14ac:dyDescent="0.3">
      <c r="A167" s="28"/>
      <c r="B167" s="29">
        <v>22</v>
      </c>
      <c r="C167" s="32" t="s">
        <v>72</v>
      </c>
      <c r="D167" s="32" t="s">
        <v>120</v>
      </c>
      <c r="E167" s="32" t="s">
        <v>123</v>
      </c>
      <c r="F167" s="32" t="s">
        <v>124</v>
      </c>
      <c r="G167" s="32">
        <v>0</v>
      </c>
      <c r="H167" s="32">
        <v>1</v>
      </c>
      <c r="I167" s="32">
        <v>1</v>
      </c>
      <c r="J167" s="32">
        <v>1</v>
      </c>
      <c r="K167" s="35">
        <v>100</v>
      </c>
      <c r="L167" s="34">
        <v>43938</v>
      </c>
      <c r="M167" s="33">
        <f t="shared" si="25"/>
        <v>0</v>
      </c>
      <c r="N167" s="33">
        <f t="shared" si="26"/>
        <v>0</v>
      </c>
      <c r="O167" s="32">
        <v>0</v>
      </c>
      <c r="P167" s="32">
        <v>0</v>
      </c>
      <c r="Q167" s="35">
        <v>0</v>
      </c>
      <c r="R167" s="35">
        <v>1</v>
      </c>
      <c r="S167" s="32">
        <v>1</v>
      </c>
      <c r="T167" s="35">
        <v>100</v>
      </c>
      <c r="U167" s="32"/>
      <c r="V167" s="32"/>
    </row>
    <row r="168" spans="1:22" ht="33" hidden="1" outlineLevel="1" x14ac:dyDescent="0.3">
      <c r="A168" s="28"/>
      <c r="B168" s="29">
        <v>23</v>
      </c>
      <c r="C168" s="32" t="s">
        <v>72</v>
      </c>
      <c r="D168" s="32" t="s">
        <v>120</v>
      </c>
      <c r="E168" s="32" t="s">
        <v>125</v>
      </c>
      <c r="F168" s="32" t="s">
        <v>126</v>
      </c>
      <c r="G168" s="32">
        <v>0</v>
      </c>
      <c r="H168" s="32">
        <v>1</v>
      </c>
      <c r="I168" s="32">
        <v>1</v>
      </c>
      <c r="J168" s="32">
        <v>1</v>
      </c>
      <c r="K168" s="35">
        <v>100</v>
      </c>
      <c r="L168" s="34">
        <v>43938</v>
      </c>
      <c r="M168" s="33">
        <f t="shared" si="25"/>
        <v>0</v>
      </c>
      <c r="N168" s="33">
        <f t="shared" si="26"/>
        <v>0</v>
      </c>
      <c r="O168" s="32">
        <v>0</v>
      </c>
      <c r="P168" s="32">
        <v>0</v>
      </c>
      <c r="Q168" s="35">
        <v>0</v>
      </c>
      <c r="R168" s="35">
        <v>1</v>
      </c>
      <c r="S168" s="32">
        <v>1</v>
      </c>
      <c r="T168" s="35">
        <v>100</v>
      </c>
      <c r="U168" s="32"/>
      <c r="V168" s="32"/>
    </row>
    <row r="169" spans="1:22" ht="33" hidden="1" outlineLevel="1" x14ac:dyDescent="0.3">
      <c r="A169" s="28"/>
      <c r="B169" s="29">
        <v>24</v>
      </c>
      <c r="C169" s="32" t="s">
        <v>72</v>
      </c>
      <c r="D169" s="32" t="s">
        <v>120</v>
      </c>
      <c r="E169" s="32" t="s">
        <v>125</v>
      </c>
      <c r="F169" s="32" t="s">
        <v>127</v>
      </c>
      <c r="G169" s="32">
        <v>0</v>
      </c>
      <c r="H169" s="32">
        <v>1</v>
      </c>
      <c r="I169" s="32">
        <v>1</v>
      </c>
      <c r="J169" s="32">
        <v>1</v>
      </c>
      <c r="K169" s="35">
        <v>100</v>
      </c>
      <c r="L169" s="34">
        <v>43938</v>
      </c>
      <c r="M169" s="33">
        <f t="shared" si="25"/>
        <v>0</v>
      </c>
      <c r="N169" s="33">
        <f t="shared" si="26"/>
        <v>0</v>
      </c>
      <c r="O169" s="32">
        <v>0</v>
      </c>
      <c r="P169" s="32">
        <v>0</v>
      </c>
      <c r="Q169" s="35">
        <v>0</v>
      </c>
      <c r="R169" s="35">
        <v>1</v>
      </c>
      <c r="S169" s="32">
        <v>1</v>
      </c>
      <c r="T169" s="35">
        <v>100</v>
      </c>
      <c r="U169" s="32"/>
      <c r="V169" s="32"/>
    </row>
    <row r="170" spans="1:22" ht="49.5" hidden="1" outlineLevel="1" x14ac:dyDescent="0.3">
      <c r="A170" s="28"/>
      <c r="B170" s="29">
        <v>25</v>
      </c>
      <c r="C170" s="32" t="s">
        <v>72</v>
      </c>
      <c r="D170" s="32" t="s">
        <v>128</v>
      </c>
      <c r="E170" s="32" t="s">
        <v>129</v>
      </c>
      <c r="F170" s="32" t="s">
        <v>130</v>
      </c>
      <c r="G170" s="32">
        <v>0</v>
      </c>
      <c r="H170" s="32">
        <v>1</v>
      </c>
      <c r="I170" s="32">
        <v>1</v>
      </c>
      <c r="J170" s="32">
        <v>2</v>
      </c>
      <c r="K170" s="35" t="s">
        <v>131</v>
      </c>
      <c r="L170" s="36">
        <v>43938</v>
      </c>
      <c r="M170" s="33">
        <f t="shared" si="25"/>
        <v>0</v>
      </c>
      <c r="N170" s="33">
        <f t="shared" si="26"/>
        <v>0</v>
      </c>
      <c r="O170" s="32">
        <v>0</v>
      </c>
      <c r="P170" s="32">
        <v>0</v>
      </c>
      <c r="Q170" s="35">
        <v>0</v>
      </c>
      <c r="R170" s="35"/>
      <c r="S170" s="32">
        <v>0</v>
      </c>
      <c r="T170" s="35">
        <v>0</v>
      </c>
      <c r="U170" s="32"/>
      <c r="V170" s="32"/>
    </row>
    <row r="171" spans="1:22" ht="49.5" hidden="1" outlineLevel="1" x14ac:dyDescent="0.3">
      <c r="A171" s="28"/>
      <c r="B171" s="29">
        <v>26</v>
      </c>
      <c r="C171" s="32" t="s">
        <v>72</v>
      </c>
      <c r="D171" s="32" t="s">
        <v>128</v>
      </c>
      <c r="E171" s="32" t="s">
        <v>132</v>
      </c>
      <c r="F171" s="32" t="s">
        <v>133</v>
      </c>
      <c r="G171" s="32">
        <v>0</v>
      </c>
      <c r="H171" s="32">
        <v>1</v>
      </c>
      <c r="I171" s="32">
        <v>1</v>
      </c>
      <c r="J171" s="32">
        <v>2</v>
      </c>
      <c r="K171" s="35" t="s">
        <v>134</v>
      </c>
      <c r="L171" s="36">
        <v>43938</v>
      </c>
      <c r="M171" s="33">
        <f t="shared" si="25"/>
        <v>0</v>
      </c>
      <c r="N171" s="33">
        <f t="shared" si="26"/>
        <v>0</v>
      </c>
      <c r="O171" s="32">
        <v>0</v>
      </c>
      <c r="P171" s="32">
        <v>0</v>
      </c>
      <c r="Q171" s="35">
        <v>0</v>
      </c>
      <c r="R171" s="35"/>
      <c r="S171" s="32">
        <v>0</v>
      </c>
      <c r="T171" s="35">
        <v>0</v>
      </c>
      <c r="U171" s="32"/>
      <c r="V171" s="32"/>
    </row>
    <row r="172" spans="1:22" ht="33" hidden="1" outlineLevel="1" x14ac:dyDescent="0.3">
      <c r="A172" s="28"/>
      <c r="B172" s="29">
        <v>27</v>
      </c>
      <c r="C172" s="32" t="s">
        <v>72</v>
      </c>
      <c r="D172" s="32" t="s">
        <v>135</v>
      </c>
      <c r="E172" s="32" t="s">
        <v>136</v>
      </c>
      <c r="F172" s="32" t="s">
        <v>137</v>
      </c>
      <c r="G172" s="32">
        <v>0</v>
      </c>
      <c r="H172" s="32">
        <v>1</v>
      </c>
      <c r="I172" s="32">
        <v>1</v>
      </c>
      <c r="J172" s="32">
        <v>1</v>
      </c>
      <c r="K172" s="35">
        <v>500</v>
      </c>
      <c r="L172" s="36">
        <v>43941</v>
      </c>
      <c r="M172" s="33">
        <f t="shared" si="25"/>
        <v>0</v>
      </c>
      <c r="N172" s="33">
        <f t="shared" si="26"/>
        <v>0</v>
      </c>
      <c r="O172" s="32">
        <v>0</v>
      </c>
      <c r="P172" s="32">
        <v>0</v>
      </c>
      <c r="Q172" s="35">
        <v>0</v>
      </c>
      <c r="R172" s="35"/>
      <c r="S172" s="32">
        <v>0</v>
      </c>
      <c r="T172" s="35">
        <v>0</v>
      </c>
      <c r="U172" s="32"/>
      <c r="V172" s="32"/>
    </row>
    <row r="173" spans="1:22" ht="33" hidden="1" outlineLevel="1" x14ac:dyDescent="0.3">
      <c r="A173" s="28"/>
      <c r="B173" s="29">
        <v>28</v>
      </c>
      <c r="C173" s="32" t="s">
        <v>72</v>
      </c>
      <c r="D173" s="32" t="s">
        <v>135</v>
      </c>
      <c r="E173" s="32" t="s">
        <v>138</v>
      </c>
      <c r="F173" s="32" t="s">
        <v>139</v>
      </c>
      <c r="G173" s="32">
        <v>0</v>
      </c>
      <c r="H173" s="32">
        <v>1</v>
      </c>
      <c r="I173" s="32">
        <v>1</v>
      </c>
      <c r="J173" s="32">
        <v>1</v>
      </c>
      <c r="K173" s="35">
        <v>200</v>
      </c>
      <c r="L173" s="36">
        <v>43941</v>
      </c>
      <c r="M173" s="33">
        <f t="shared" si="25"/>
        <v>0</v>
      </c>
      <c r="N173" s="33">
        <f t="shared" si="26"/>
        <v>0</v>
      </c>
      <c r="O173" s="32">
        <v>0</v>
      </c>
      <c r="P173" s="32">
        <v>0</v>
      </c>
      <c r="Q173" s="35">
        <v>0</v>
      </c>
      <c r="R173" s="35"/>
      <c r="S173" s="32">
        <v>0</v>
      </c>
      <c r="T173" s="35">
        <v>0</v>
      </c>
      <c r="U173" s="32"/>
      <c r="V173" s="32"/>
    </row>
    <row r="174" spans="1:22" ht="49.5" hidden="1" outlineLevel="1" x14ac:dyDescent="0.3">
      <c r="A174" s="28"/>
      <c r="B174" s="29">
        <v>29</v>
      </c>
      <c r="C174" s="32" t="s">
        <v>72</v>
      </c>
      <c r="D174" s="32" t="s">
        <v>140</v>
      </c>
      <c r="E174" s="32"/>
      <c r="F174" s="32" t="s">
        <v>141</v>
      </c>
      <c r="G174" s="28">
        <v>1</v>
      </c>
      <c r="H174" s="28">
        <v>0</v>
      </c>
      <c r="I174" s="28">
        <v>1</v>
      </c>
      <c r="J174" s="28">
        <v>1</v>
      </c>
      <c r="K174" s="31">
        <v>30</v>
      </c>
      <c r="L174" s="34">
        <v>43920</v>
      </c>
      <c r="M174" s="33">
        <f t="shared" si="25"/>
        <v>0</v>
      </c>
      <c r="N174" s="33">
        <f t="shared" si="26"/>
        <v>0</v>
      </c>
      <c r="O174" s="28">
        <v>0</v>
      </c>
      <c r="P174" s="28">
        <v>0</v>
      </c>
      <c r="Q174" s="31">
        <v>0</v>
      </c>
      <c r="R174" s="31"/>
      <c r="S174" s="28">
        <v>0</v>
      </c>
      <c r="T174" s="31">
        <v>0</v>
      </c>
      <c r="U174" s="28">
        <v>1</v>
      </c>
      <c r="V174" s="34">
        <v>43927</v>
      </c>
    </row>
    <row r="175" spans="1:22" ht="49.5" hidden="1" outlineLevel="1" x14ac:dyDescent="0.3">
      <c r="A175" s="28"/>
      <c r="B175" s="29">
        <v>30</v>
      </c>
      <c r="C175" s="32" t="s">
        <v>72</v>
      </c>
      <c r="D175" s="32" t="s">
        <v>140</v>
      </c>
      <c r="E175" s="32"/>
      <c r="F175" s="32" t="s">
        <v>142</v>
      </c>
      <c r="G175" s="28">
        <v>1</v>
      </c>
      <c r="H175" s="28">
        <v>0</v>
      </c>
      <c r="I175" s="28">
        <v>1</v>
      </c>
      <c r="J175" s="28">
        <v>1</v>
      </c>
      <c r="K175" s="31">
        <v>200</v>
      </c>
      <c r="L175" s="34">
        <v>43920</v>
      </c>
      <c r="M175" s="33">
        <f t="shared" si="25"/>
        <v>0</v>
      </c>
      <c r="N175" s="33">
        <f t="shared" si="26"/>
        <v>0</v>
      </c>
      <c r="O175" s="28">
        <v>0</v>
      </c>
      <c r="P175" s="28">
        <v>0</v>
      </c>
      <c r="Q175" s="31">
        <v>0</v>
      </c>
      <c r="R175" s="31"/>
      <c r="S175" s="28">
        <v>0</v>
      </c>
      <c r="T175" s="31">
        <v>0</v>
      </c>
      <c r="U175" s="28">
        <v>1</v>
      </c>
      <c r="V175" s="34">
        <v>43923</v>
      </c>
    </row>
    <row r="176" spans="1:22" ht="33" hidden="1" outlineLevel="1" x14ac:dyDescent="0.3">
      <c r="A176" s="28"/>
      <c r="B176" s="29">
        <v>31</v>
      </c>
      <c r="C176" s="32" t="s">
        <v>72</v>
      </c>
      <c r="D176" s="32" t="s">
        <v>140</v>
      </c>
      <c r="E176" s="32"/>
      <c r="F176" s="32" t="s">
        <v>143</v>
      </c>
      <c r="G176" s="28">
        <v>1</v>
      </c>
      <c r="H176" s="28">
        <v>0</v>
      </c>
      <c r="I176" s="28">
        <v>1</v>
      </c>
      <c r="J176" s="28">
        <v>1</v>
      </c>
      <c r="K176" s="31">
        <v>60</v>
      </c>
      <c r="L176" s="28" t="s">
        <v>144</v>
      </c>
      <c r="M176" s="33">
        <f t="shared" si="25"/>
        <v>0</v>
      </c>
      <c r="N176" s="33">
        <f t="shared" si="26"/>
        <v>0</v>
      </c>
      <c r="O176" s="28">
        <v>0</v>
      </c>
      <c r="P176" s="28">
        <v>0</v>
      </c>
      <c r="Q176" s="31">
        <v>0</v>
      </c>
      <c r="R176" s="31"/>
      <c r="S176" s="28">
        <v>0</v>
      </c>
      <c r="T176" s="31">
        <v>0</v>
      </c>
      <c r="U176" s="28">
        <v>1</v>
      </c>
      <c r="V176" s="34">
        <v>43923</v>
      </c>
    </row>
    <row r="177" spans="1:22" ht="49.5" hidden="1" outlineLevel="1" x14ac:dyDescent="0.3">
      <c r="A177" s="28"/>
      <c r="B177" s="29">
        <v>32</v>
      </c>
      <c r="C177" s="32" t="s">
        <v>72</v>
      </c>
      <c r="D177" s="32" t="s">
        <v>140</v>
      </c>
      <c r="E177" s="32"/>
      <c r="F177" s="32" t="s">
        <v>145</v>
      </c>
      <c r="G177" s="28">
        <v>1</v>
      </c>
      <c r="H177" s="28">
        <v>0</v>
      </c>
      <c r="I177" s="28">
        <v>1</v>
      </c>
      <c r="J177" s="28">
        <v>1</v>
      </c>
      <c r="K177" s="31">
        <v>30</v>
      </c>
      <c r="L177" s="34">
        <v>43919</v>
      </c>
      <c r="M177" s="33">
        <f t="shared" si="25"/>
        <v>0</v>
      </c>
      <c r="N177" s="33">
        <f t="shared" si="26"/>
        <v>0</v>
      </c>
      <c r="O177" s="28">
        <v>0</v>
      </c>
      <c r="P177" s="28">
        <v>0</v>
      </c>
      <c r="Q177" s="31">
        <v>0</v>
      </c>
      <c r="R177" s="31"/>
      <c r="S177" s="28">
        <v>0</v>
      </c>
      <c r="T177" s="31">
        <v>0</v>
      </c>
      <c r="U177" s="28">
        <v>1</v>
      </c>
      <c r="V177" s="34">
        <v>43927</v>
      </c>
    </row>
    <row r="178" spans="1:22" ht="66" hidden="1" outlineLevel="1" x14ac:dyDescent="0.3">
      <c r="A178" s="28"/>
      <c r="B178" s="29">
        <v>33</v>
      </c>
      <c r="C178" s="32" t="s">
        <v>72</v>
      </c>
      <c r="D178" s="32" t="s">
        <v>140</v>
      </c>
      <c r="E178" s="40" t="s">
        <v>146</v>
      </c>
      <c r="F178" s="32" t="s">
        <v>147</v>
      </c>
      <c r="G178" s="32">
        <v>0</v>
      </c>
      <c r="H178" s="32">
        <v>1</v>
      </c>
      <c r="I178" s="32">
        <v>0</v>
      </c>
      <c r="J178" s="32"/>
      <c r="K178" s="35"/>
      <c r="L178" s="32"/>
      <c r="M178" s="33">
        <f t="shared" si="25"/>
        <v>0</v>
      </c>
      <c r="N178" s="33">
        <f t="shared" si="26"/>
        <v>1</v>
      </c>
      <c r="O178" s="32">
        <v>0</v>
      </c>
      <c r="P178" s="32">
        <v>0</v>
      </c>
      <c r="Q178" s="35">
        <v>0</v>
      </c>
      <c r="R178" s="35">
        <v>1</v>
      </c>
      <c r="S178" s="32">
        <v>1</v>
      </c>
      <c r="T178" s="35">
        <v>150</v>
      </c>
      <c r="U178" s="32">
        <v>1</v>
      </c>
      <c r="V178" s="34">
        <v>43938</v>
      </c>
    </row>
    <row r="179" spans="1:22" ht="33" hidden="1" outlineLevel="1" x14ac:dyDescent="0.3">
      <c r="A179" s="28"/>
      <c r="B179" s="29">
        <v>34</v>
      </c>
      <c r="C179" s="32" t="s">
        <v>72</v>
      </c>
      <c r="D179" s="32" t="s">
        <v>140</v>
      </c>
      <c r="E179" s="40" t="s">
        <v>146</v>
      </c>
      <c r="F179" s="32" t="s">
        <v>148</v>
      </c>
      <c r="G179" s="32">
        <v>0</v>
      </c>
      <c r="H179" s="32">
        <v>1</v>
      </c>
      <c r="I179" s="32">
        <v>1</v>
      </c>
      <c r="J179" s="32">
        <v>1</v>
      </c>
      <c r="K179" s="35">
        <v>100</v>
      </c>
      <c r="L179" s="36">
        <v>43931</v>
      </c>
      <c r="M179" s="33">
        <f t="shared" si="25"/>
        <v>0</v>
      </c>
      <c r="N179" s="33">
        <f t="shared" si="26"/>
        <v>0</v>
      </c>
      <c r="O179" s="32">
        <v>0</v>
      </c>
      <c r="P179" s="32">
        <v>0</v>
      </c>
      <c r="Q179" s="35">
        <v>0</v>
      </c>
      <c r="R179" s="35">
        <v>1</v>
      </c>
      <c r="S179" s="32">
        <v>1</v>
      </c>
      <c r="T179" s="35">
        <v>100</v>
      </c>
      <c r="U179" s="32"/>
      <c r="V179" s="32"/>
    </row>
    <row r="180" spans="1:22" ht="82.5" hidden="1" outlineLevel="1" x14ac:dyDescent="0.3">
      <c r="A180" s="28"/>
      <c r="B180" s="29">
        <v>35</v>
      </c>
      <c r="C180" s="32" t="s">
        <v>72</v>
      </c>
      <c r="D180" s="32" t="s">
        <v>140</v>
      </c>
      <c r="E180" s="32"/>
      <c r="F180" s="32" t="s">
        <v>149</v>
      </c>
      <c r="G180" s="28">
        <v>1</v>
      </c>
      <c r="H180" s="28">
        <v>0</v>
      </c>
      <c r="I180" s="32">
        <v>1</v>
      </c>
      <c r="J180" s="32">
        <v>1</v>
      </c>
      <c r="K180" s="35">
        <v>100</v>
      </c>
      <c r="L180" s="36">
        <v>43937</v>
      </c>
      <c r="M180" s="33">
        <f t="shared" si="25"/>
        <v>0</v>
      </c>
      <c r="N180" s="33">
        <f t="shared" si="26"/>
        <v>0</v>
      </c>
      <c r="O180" s="32">
        <v>0</v>
      </c>
      <c r="P180" s="32">
        <v>0</v>
      </c>
      <c r="Q180" s="35">
        <v>0</v>
      </c>
      <c r="R180" s="35"/>
      <c r="S180" s="32">
        <v>0</v>
      </c>
      <c r="T180" s="35">
        <v>0</v>
      </c>
      <c r="U180" s="32"/>
      <c r="V180" s="32"/>
    </row>
    <row r="181" spans="1:22" ht="66" hidden="1" outlineLevel="1" x14ac:dyDescent="0.3">
      <c r="A181" s="28"/>
      <c r="B181" s="29">
        <v>36</v>
      </c>
      <c r="C181" s="32" t="s">
        <v>72</v>
      </c>
      <c r="D181" s="32" t="s">
        <v>140</v>
      </c>
      <c r="E181" s="32"/>
      <c r="F181" s="32" t="s">
        <v>150</v>
      </c>
      <c r="G181" s="28">
        <v>1</v>
      </c>
      <c r="H181" s="28">
        <v>0</v>
      </c>
      <c r="I181" s="32">
        <v>1</v>
      </c>
      <c r="J181" s="32">
        <v>1</v>
      </c>
      <c r="K181" s="35">
        <v>100</v>
      </c>
      <c r="L181" s="36">
        <v>43937</v>
      </c>
      <c r="M181" s="33">
        <f t="shared" si="25"/>
        <v>0</v>
      </c>
      <c r="N181" s="33">
        <f t="shared" si="26"/>
        <v>0</v>
      </c>
      <c r="O181" s="32">
        <v>0</v>
      </c>
      <c r="P181" s="32">
        <v>0</v>
      </c>
      <c r="Q181" s="35">
        <v>0</v>
      </c>
      <c r="R181" s="35"/>
      <c r="S181" s="32">
        <v>0</v>
      </c>
      <c r="T181" s="35">
        <v>0</v>
      </c>
      <c r="U181" s="32"/>
      <c r="V181" s="32"/>
    </row>
    <row r="182" spans="1:22" hidden="1" x14ac:dyDescent="0.3">
      <c r="A182" s="41">
        <v>3</v>
      </c>
      <c r="B182" s="42"/>
      <c r="C182" s="32" t="s">
        <v>72</v>
      </c>
      <c r="D182" s="40"/>
      <c r="E182" s="40"/>
      <c r="F182" s="40"/>
      <c r="G182" s="28">
        <f>SUM(G146:G181)</f>
        <v>6</v>
      </c>
      <c r="H182" s="28">
        <f>SUM(H146:H181)</f>
        <v>30</v>
      </c>
      <c r="I182" s="28">
        <f>SUM(I146:I181)</f>
        <v>32</v>
      </c>
      <c r="J182" s="28">
        <f>SUM(J146:J181)</f>
        <v>46</v>
      </c>
      <c r="K182" s="31">
        <v>10329</v>
      </c>
      <c r="L182" s="28" t="s">
        <v>40</v>
      </c>
      <c r="M182" s="28" t="str">
        <f t="shared" ref="M182:T182" si="27">IF(SUM(M146:M181)=0,"-",SUM(M146:M181))</f>
        <v>-</v>
      </c>
      <c r="N182" s="28">
        <f t="shared" si="27"/>
        <v>4</v>
      </c>
      <c r="O182" s="28" t="str">
        <f t="shared" si="27"/>
        <v>-</v>
      </c>
      <c r="P182" s="28" t="str">
        <f t="shared" si="27"/>
        <v>-</v>
      </c>
      <c r="Q182" s="31" t="str">
        <f t="shared" si="27"/>
        <v>-</v>
      </c>
      <c r="R182" s="28">
        <f t="shared" si="27"/>
        <v>7</v>
      </c>
      <c r="S182" s="28">
        <f t="shared" si="27"/>
        <v>7</v>
      </c>
      <c r="T182" s="31">
        <f t="shared" si="27"/>
        <v>750</v>
      </c>
      <c r="U182" s="28">
        <f>IF(SUM(U146:U181)=0,"-",SUM(U146:U181))</f>
        <v>13</v>
      </c>
      <c r="V182" s="28" t="s">
        <v>151</v>
      </c>
    </row>
    <row r="183" spans="1:22" ht="49.5" hidden="1" outlineLevel="1" x14ac:dyDescent="0.3">
      <c r="A183" s="28"/>
      <c r="B183" s="29">
        <v>1</v>
      </c>
      <c r="C183" s="28" t="s">
        <v>152</v>
      </c>
      <c r="D183" s="28" t="s">
        <v>153</v>
      </c>
      <c r="E183" s="28" t="s">
        <v>153</v>
      </c>
      <c r="F183" s="32" t="s">
        <v>154</v>
      </c>
      <c r="G183" s="28">
        <v>1</v>
      </c>
      <c r="H183" s="28"/>
      <c r="I183" s="28">
        <v>1</v>
      </c>
      <c r="J183" s="28">
        <v>2</v>
      </c>
      <c r="K183" s="31">
        <v>250</v>
      </c>
      <c r="L183" s="28" t="s">
        <v>155</v>
      </c>
      <c r="M183" s="33">
        <f t="shared" ref="M183:M238" si="28">IF(AND(G183=1,NOT(I183=1)), 1, 0)</f>
        <v>0</v>
      </c>
      <c r="N183" s="33">
        <f t="shared" ref="N183:N238" si="29">IF(AND(H183=1,NOT(I183=1)), 1, 0)</f>
        <v>0</v>
      </c>
      <c r="O183" s="28"/>
      <c r="P183" s="28"/>
      <c r="Q183" s="31"/>
      <c r="R183" s="31"/>
      <c r="S183" s="28"/>
      <c r="T183" s="31"/>
      <c r="U183" s="28">
        <v>1</v>
      </c>
      <c r="V183" s="43" t="s">
        <v>54</v>
      </c>
    </row>
    <row r="184" spans="1:22" ht="82.5" hidden="1" outlineLevel="1" x14ac:dyDescent="0.3">
      <c r="A184" s="28"/>
      <c r="B184" s="29">
        <v>2</v>
      </c>
      <c r="C184" s="28" t="s">
        <v>152</v>
      </c>
      <c r="D184" s="28" t="s">
        <v>153</v>
      </c>
      <c r="E184" s="28" t="s">
        <v>153</v>
      </c>
      <c r="F184" s="32" t="s">
        <v>156</v>
      </c>
      <c r="G184" s="28">
        <v>1</v>
      </c>
      <c r="H184" s="28"/>
      <c r="I184" s="28">
        <v>1</v>
      </c>
      <c r="J184" s="28">
        <v>1</v>
      </c>
      <c r="K184" s="31">
        <v>5</v>
      </c>
      <c r="L184" s="28" t="s">
        <v>155</v>
      </c>
      <c r="M184" s="33">
        <f t="shared" si="28"/>
        <v>0</v>
      </c>
      <c r="N184" s="33">
        <f t="shared" si="29"/>
        <v>0</v>
      </c>
      <c r="O184" s="28"/>
      <c r="P184" s="28"/>
      <c r="Q184" s="31"/>
      <c r="R184" s="31"/>
      <c r="S184" s="28"/>
      <c r="T184" s="31"/>
      <c r="U184" s="28">
        <v>1</v>
      </c>
      <c r="V184" s="43" t="s">
        <v>54</v>
      </c>
    </row>
    <row r="185" spans="1:22" ht="49.5" hidden="1" outlineLevel="1" x14ac:dyDescent="0.3">
      <c r="A185" s="28"/>
      <c r="B185" s="29">
        <v>3</v>
      </c>
      <c r="C185" s="28" t="s">
        <v>152</v>
      </c>
      <c r="D185" s="28" t="s">
        <v>153</v>
      </c>
      <c r="E185" s="28" t="s">
        <v>153</v>
      </c>
      <c r="F185" s="32" t="s">
        <v>157</v>
      </c>
      <c r="G185" s="28">
        <v>1</v>
      </c>
      <c r="H185" s="28"/>
      <c r="I185" s="28">
        <v>1</v>
      </c>
      <c r="J185" s="28">
        <v>1</v>
      </c>
      <c r="K185" s="31">
        <v>40</v>
      </c>
      <c r="L185" s="28" t="s">
        <v>155</v>
      </c>
      <c r="M185" s="33">
        <f t="shared" si="28"/>
        <v>0</v>
      </c>
      <c r="N185" s="33">
        <f t="shared" si="29"/>
        <v>0</v>
      </c>
      <c r="O185" s="28"/>
      <c r="P185" s="28"/>
      <c r="Q185" s="31"/>
      <c r="R185" s="31"/>
      <c r="S185" s="28"/>
      <c r="T185" s="31"/>
      <c r="U185" s="28">
        <v>1</v>
      </c>
      <c r="V185" s="43" t="s">
        <v>54</v>
      </c>
    </row>
    <row r="186" spans="1:22" ht="49.5" hidden="1" outlineLevel="1" x14ac:dyDescent="0.3">
      <c r="A186" s="28"/>
      <c r="B186" s="29">
        <v>4</v>
      </c>
      <c r="C186" s="28" t="s">
        <v>152</v>
      </c>
      <c r="D186" s="28" t="s">
        <v>153</v>
      </c>
      <c r="E186" s="28" t="s">
        <v>153</v>
      </c>
      <c r="F186" s="32" t="s">
        <v>158</v>
      </c>
      <c r="G186" s="28">
        <v>1</v>
      </c>
      <c r="H186" s="28"/>
      <c r="I186" s="28">
        <v>1</v>
      </c>
      <c r="J186" s="28">
        <v>6</v>
      </c>
      <c r="K186" s="31">
        <v>15</v>
      </c>
      <c r="L186" s="28" t="s">
        <v>155</v>
      </c>
      <c r="M186" s="33">
        <f t="shared" si="28"/>
        <v>0</v>
      </c>
      <c r="N186" s="33">
        <f t="shared" si="29"/>
        <v>0</v>
      </c>
      <c r="O186" s="28"/>
      <c r="P186" s="28"/>
      <c r="Q186" s="31"/>
      <c r="R186" s="31"/>
      <c r="S186" s="28"/>
      <c r="T186" s="31"/>
      <c r="U186" s="28">
        <v>1</v>
      </c>
      <c r="V186" s="43" t="s">
        <v>54</v>
      </c>
    </row>
    <row r="187" spans="1:22" ht="49.5" hidden="1" outlineLevel="1" x14ac:dyDescent="0.3">
      <c r="A187" s="28"/>
      <c r="B187" s="29">
        <v>5</v>
      </c>
      <c r="C187" s="28" t="s">
        <v>152</v>
      </c>
      <c r="D187" s="28" t="s">
        <v>153</v>
      </c>
      <c r="E187" s="28" t="s">
        <v>153</v>
      </c>
      <c r="F187" s="32" t="s">
        <v>159</v>
      </c>
      <c r="G187" s="28">
        <v>1</v>
      </c>
      <c r="H187" s="28"/>
      <c r="I187" s="28">
        <v>1</v>
      </c>
      <c r="J187" s="28">
        <v>2</v>
      </c>
      <c r="K187" s="31">
        <v>60</v>
      </c>
      <c r="L187" s="28" t="s">
        <v>155</v>
      </c>
      <c r="M187" s="33">
        <f t="shared" si="28"/>
        <v>0</v>
      </c>
      <c r="N187" s="33">
        <f t="shared" si="29"/>
        <v>0</v>
      </c>
      <c r="O187" s="28"/>
      <c r="P187" s="28"/>
      <c r="Q187" s="31"/>
      <c r="R187" s="31"/>
      <c r="S187" s="28"/>
      <c r="T187" s="31"/>
      <c r="U187" s="28">
        <v>1</v>
      </c>
      <c r="V187" s="43" t="s">
        <v>54</v>
      </c>
    </row>
    <row r="188" spans="1:22" ht="82.5" hidden="1" outlineLevel="1" x14ac:dyDescent="0.3">
      <c r="A188" s="28"/>
      <c r="B188" s="29">
        <v>6</v>
      </c>
      <c r="C188" s="28" t="s">
        <v>152</v>
      </c>
      <c r="D188" s="28" t="s">
        <v>153</v>
      </c>
      <c r="E188" s="28" t="s">
        <v>153</v>
      </c>
      <c r="F188" s="32" t="s">
        <v>160</v>
      </c>
      <c r="G188" s="28">
        <v>1</v>
      </c>
      <c r="H188" s="28"/>
      <c r="I188" s="28">
        <v>1</v>
      </c>
      <c r="J188" s="28">
        <v>1</v>
      </c>
      <c r="K188" s="31">
        <v>340</v>
      </c>
      <c r="L188" s="28" t="s">
        <v>155</v>
      </c>
      <c r="M188" s="33">
        <f t="shared" si="28"/>
        <v>0</v>
      </c>
      <c r="N188" s="33">
        <f t="shared" si="29"/>
        <v>0</v>
      </c>
      <c r="O188" s="28"/>
      <c r="P188" s="28"/>
      <c r="Q188" s="31"/>
      <c r="R188" s="31"/>
      <c r="S188" s="28"/>
      <c r="T188" s="31"/>
      <c r="U188" s="28">
        <v>1</v>
      </c>
      <c r="V188" s="43" t="s">
        <v>54</v>
      </c>
    </row>
    <row r="189" spans="1:22" ht="49.5" hidden="1" outlineLevel="1" x14ac:dyDescent="0.3">
      <c r="A189" s="28"/>
      <c r="B189" s="29">
        <v>7</v>
      </c>
      <c r="C189" s="28" t="s">
        <v>152</v>
      </c>
      <c r="D189" s="28" t="s">
        <v>153</v>
      </c>
      <c r="E189" s="28" t="s">
        <v>153</v>
      </c>
      <c r="F189" s="32" t="s">
        <v>161</v>
      </c>
      <c r="G189" s="28">
        <v>1</v>
      </c>
      <c r="H189" s="28"/>
      <c r="I189" s="28">
        <v>1</v>
      </c>
      <c r="J189" s="28">
        <v>1</v>
      </c>
      <c r="K189" s="31">
        <v>364</v>
      </c>
      <c r="L189" s="28" t="s">
        <v>155</v>
      </c>
      <c r="M189" s="33">
        <f t="shared" si="28"/>
        <v>0</v>
      </c>
      <c r="N189" s="33">
        <f t="shared" si="29"/>
        <v>0</v>
      </c>
      <c r="O189" s="28"/>
      <c r="P189" s="28"/>
      <c r="Q189" s="31"/>
      <c r="R189" s="31"/>
      <c r="S189" s="28"/>
      <c r="T189" s="31"/>
      <c r="U189" s="28">
        <v>1</v>
      </c>
      <c r="V189" s="43" t="s">
        <v>54</v>
      </c>
    </row>
    <row r="190" spans="1:22" ht="82.5" hidden="1" outlineLevel="1" x14ac:dyDescent="0.3">
      <c r="A190" s="28"/>
      <c r="B190" s="29">
        <v>8</v>
      </c>
      <c r="C190" s="28" t="s">
        <v>152</v>
      </c>
      <c r="D190" s="28" t="s">
        <v>153</v>
      </c>
      <c r="E190" s="28" t="s">
        <v>153</v>
      </c>
      <c r="F190" s="32" t="s">
        <v>162</v>
      </c>
      <c r="G190" s="28">
        <v>1</v>
      </c>
      <c r="H190" s="28"/>
      <c r="I190" s="28">
        <v>1</v>
      </c>
      <c r="J190" s="28">
        <v>1</v>
      </c>
      <c r="K190" s="31">
        <v>100</v>
      </c>
      <c r="L190" s="28" t="s">
        <v>155</v>
      </c>
      <c r="M190" s="33">
        <f t="shared" si="28"/>
        <v>0</v>
      </c>
      <c r="N190" s="33">
        <f t="shared" si="29"/>
        <v>0</v>
      </c>
      <c r="O190" s="28"/>
      <c r="P190" s="28"/>
      <c r="Q190" s="31"/>
      <c r="R190" s="31"/>
      <c r="S190" s="28"/>
      <c r="T190" s="31"/>
      <c r="U190" s="28">
        <v>1</v>
      </c>
      <c r="V190" s="43" t="s">
        <v>54</v>
      </c>
    </row>
    <row r="191" spans="1:22" ht="49.5" hidden="1" outlineLevel="1" x14ac:dyDescent="0.3">
      <c r="A191" s="28"/>
      <c r="B191" s="29">
        <v>9</v>
      </c>
      <c r="C191" s="28" t="s">
        <v>152</v>
      </c>
      <c r="D191" s="28" t="s">
        <v>163</v>
      </c>
      <c r="E191" s="28" t="s">
        <v>164</v>
      </c>
      <c r="F191" s="32" t="s">
        <v>165</v>
      </c>
      <c r="G191" s="28"/>
      <c r="H191" s="28">
        <v>1</v>
      </c>
      <c r="I191" s="28"/>
      <c r="J191" s="28"/>
      <c r="K191" s="31"/>
      <c r="L191" s="28"/>
      <c r="M191" s="33">
        <f t="shared" si="28"/>
        <v>0</v>
      </c>
      <c r="N191" s="33">
        <f t="shared" si="29"/>
        <v>1</v>
      </c>
      <c r="O191" s="28"/>
      <c r="P191" s="28"/>
      <c r="Q191" s="31"/>
      <c r="R191" s="31"/>
      <c r="S191" s="28"/>
      <c r="T191" s="31"/>
      <c r="U191" s="28"/>
      <c r="V191" s="43"/>
    </row>
    <row r="192" spans="1:22" ht="49.5" hidden="1" outlineLevel="1" x14ac:dyDescent="0.3">
      <c r="A192" s="28"/>
      <c r="B192" s="29">
        <v>10</v>
      </c>
      <c r="C192" s="28" t="s">
        <v>152</v>
      </c>
      <c r="D192" s="28" t="s">
        <v>163</v>
      </c>
      <c r="E192" s="28" t="s">
        <v>163</v>
      </c>
      <c r="F192" s="32" t="s">
        <v>166</v>
      </c>
      <c r="G192" s="28">
        <v>1</v>
      </c>
      <c r="H192" s="28"/>
      <c r="I192" s="28">
        <v>1</v>
      </c>
      <c r="J192" s="28">
        <v>1</v>
      </c>
      <c r="K192" s="31">
        <v>200</v>
      </c>
      <c r="L192" s="28" t="s">
        <v>167</v>
      </c>
      <c r="M192" s="33">
        <f t="shared" si="28"/>
        <v>0</v>
      </c>
      <c r="N192" s="33">
        <f t="shared" si="29"/>
        <v>0</v>
      </c>
      <c r="O192" s="28"/>
      <c r="P192" s="28"/>
      <c r="Q192" s="31"/>
      <c r="R192" s="31"/>
      <c r="S192" s="28"/>
      <c r="T192" s="31"/>
      <c r="U192" s="28">
        <v>1</v>
      </c>
      <c r="V192" s="43" t="s">
        <v>54</v>
      </c>
    </row>
    <row r="193" spans="1:22" ht="49.5" hidden="1" outlineLevel="1" x14ac:dyDescent="0.3">
      <c r="A193" s="28"/>
      <c r="B193" s="29">
        <v>11</v>
      </c>
      <c r="C193" s="28" t="s">
        <v>152</v>
      </c>
      <c r="D193" s="28" t="s">
        <v>163</v>
      </c>
      <c r="E193" s="28" t="s">
        <v>163</v>
      </c>
      <c r="F193" s="32" t="s">
        <v>168</v>
      </c>
      <c r="G193" s="28">
        <v>1</v>
      </c>
      <c r="H193" s="28"/>
      <c r="I193" s="28"/>
      <c r="J193" s="28"/>
      <c r="K193" s="31"/>
      <c r="L193" s="28"/>
      <c r="M193" s="33">
        <f t="shared" si="28"/>
        <v>1</v>
      </c>
      <c r="N193" s="33">
        <f t="shared" si="29"/>
        <v>0</v>
      </c>
      <c r="O193" s="28"/>
      <c r="P193" s="28"/>
      <c r="Q193" s="31"/>
      <c r="R193" s="31"/>
      <c r="S193" s="28"/>
      <c r="T193" s="31"/>
      <c r="U193" s="28"/>
      <c r="V193" s="43"/>
    </row>
    <row r="194" spans="1:22" ht="33" hidden="1" outlineLevel="1" x14ac:dyDescent="0.3">
      <c r="A194" s="28"/>
      <c r="B194" s="29">
        <v>12</v>
      </c>
      <c r="C194" s="28" t="s">
        <v>152</v>
      </c>
      <c r="D194" s="28" t="s">
        <v>163</v>
      </c>
      <c r="E194" s="28" t="s">
        <v>169</v>
      </c>
      <c r="F194" s="32" t="s">
        <v>170</v>
      </c>
      <c r="G194" s="28"/>
      <c r="H194" s="28">
        <v>1</v>
      </c>
      <c r="I194" s="28"/>
      <c r="J194" s="28"/>
      <c r="K194" s="31"/>
      <c r="L194" s="28"/>
      <c r="M194" s="33">
        <f t="shared" si="28"/>
        <v>0</v>
      </c>
      <c r="N194" s="33">
        <f t="shared" si="29"/>
        <v>1</v>
      </c>
      <c r="O194" s="28"/>
      <c r="P194" s="28"/>
      <c r="Q194" s="31"/>
      <c r="R194" s="31"/>
      <c r="S194" s="28"/>
      <c r="T194" s="31"/>
      <c r="U194" s="28"/>
      <c r="V194" s="43"/>
    </row>
    <row r="195" spans="1:22" ht="49.5" hidden="1" outlineLevel="1" x14ac:dyDescent="0.3">
      <c r="A195" s="28"/>
      <c r="B195" s="29">
        <v>13</v>
      </c>
      <c r="C195" s="28" t="s">
        <v>152</v>
      </c>
      <c r="D195" s="28" t="s">
        <v>163</v>
      </c>
      <c r="E195" s="32" t="s">
        <v>171</v>
      </c>
      <c r="F195" s="32" t="s">
        <v>172</v>
      </c>
      <c r="G195" s="28"/>
      <c r="H195" s="28">
        <v>1</v>
      </c>
      <c r="I195" s="28"/>
      <c r="J195" s="28"/>
      <c r="K195" s="31"/>
      <c r="L195" s="28"/>
      <c r="M195" s="33">
        <f t="shared" si="28"/>
        <v>0</v>
      </c>
      <c r="N195" s="33">
        <f t="shared" si="29"/>
        <v>1</v>
      </c>
      <c r="O195" s="28"/>
      <c r="P195" s="28"/>
      <c r="Q195" s="31"/>
      <c r="R195" s="31"/>
      <c r="S195" s="28"/>
      <c r="T195" s="31"/>
      <c r="U195" s="28"/>
      <c r="V195" s="43"/>
    </row>
    <row r="196" spans="1:22" ht="33" hidden="1" outlineLevel="1" x14ac:dyDescent="0.3">
      <c r="A196" s="28"/>
      <c r="B196" s="29">
        <v>14</v>
      </c>
      <c r="C196" s="28" t="s">
        <v>152</v>
      </c>
      <c r="D196" s="28" t="s">
        <v>163</v>
      </c>
      <c r="E196" s="28" t="s">
        <v>173</v>
      </c>
      <c r="F196" s="32" t="s">
        <v>174</v>
      </c>
      <c r="G196" s="28"/>
      <c r="H196" s="28">
        <v>1</v>
      </c>
      <c r="I196" s="28"/>
      <c r="J196" s="28"/>
      <c r="K196" s="31"/>
      <c r="L196" s="28"/>
      <c r="M196" s="33">
        <f t="shared" si="28"/>
        <v>0</v>
      </c>
      <c r="N196" s="33">
        <f t="shared" si="29"/>
        <v>1</v>
      </c>
      <c r="O196" s="28"/>
      <c r="P196" s="28"/>
      <c r="Q196" s="31"/>
      <c r="R196" s="31"/>
      <c r="S196" s="28"/>
      <c r="T196" s="31"/>
      <c r="U196" s="28"/>
      <c r="V196" s="43"/>
    </row>
    <row r="197" spans="1:22" ht="49.5" hidden="1" outlineLevel="1" x14ac:dyDescent="0.3">
      <c r="A197" s="28"/>
      <c r="B197" s="29">
        <v>15</v>
      </c>
      <c r="C197" s="28" t="s">
        <v>152</v>
      </c>
      <c r="D197" s="28" t="s">
        <v>163</v>
      </c>
      <c r="E197" s="32" t="s">
        <v>175</v>
      </c>
      <c r="F197" s="32" t="s">
        <v>176</v>
      </c>
      <c r="G197" s="28"/>
      <c r="H197" s="28">
        <v>1</v>
      </c>
      <c r="I197" s="28"/>
      <c r="J197" s="28"/>
      <c r="K197" s="31"/>
      <c r="L197" s="28"/>
      <c r="M197" s="33">
        <f t="shared" si="28"/>
        <v>0</v>
      </c>
      <c r="N197" s="33">
        <f t="shared" si="29"/>
        <v>1</v>
      </c>
      <c r="O197" s="28"/>
      <c r="P197" s="28"/>
      <c r="Q197" s="31"/>
      <c r="R197" s="31"/>
      <c r="S197" s="28"/>
      <c r="T197" s="31"/>
      <c r="U197" s="28"/>
      <c r="V197" s="43"/>
    </row>
    <row r="198" spans="1:22" ht="33" hidden="1" outlineLevel="1" x14ac:dyDescent="0.3">
      <c r="A198" s="28"/>
      <c r="B198" s="29">
        <v>16</v>
      </c>
      <c r="C198" s="28" t="s">
        <v>152</v>
      </c>
      <c r="D198" s="28" t="s">
        <v>163</v>
      </c>
      <c r="E198" s="28" t="s">
        <v>164</v>
      </c>
      <c r="F198" s="32" t="s">
        <v>177</v>
      </c>
      <c r="G198" s="28"/>
      <c r="H198" s="28">
        <v>1</v>
      </c>
      <c r="I198" s="28"/>
      <c r="J198" s="28"/>
      <c r="K198" s="31"/>
      <c r="L198" s="28"/>
      <c r="M198" s="33">
        <f t="shared" si="28"/>
        <v>0</v>
      </c>
      <c r="N198" s="33">
        <f t="shared" si="29"/>
        <v>1</v>
      </c>
      <c r="O198" s="28"/>
      <c r="P198" s="28"/>
      <c r="Q198" s="31"/>
      <c r="R198" s="31"/>
      <c r="S198" s="28"/>
      <c r="T198" s="31"/>
      <c r="U198" s="28"/>
      <c r="V198" s="43"/>
    </row>
    <row r="199" spans="1:22" ht="33" hidden="1" outlineLevel="1" x14ac:dyDescent="0.3">
      <c r="A199" s="28"/>
      <c r="B199" s="29">
        <v>17</v>
      </c>
      <c r="C199" s="28" t="s">
        <v>152</v>
      </c>
      <c r="D199" s="28" t="s">
        <v>163</v>
      </c>
      <c r="E199" s="32" t="s">
        <v>178</v>
      </c>
      <c r="F199" s="32" t="s">
        <v>179</v>
      </c>
      <c r="G199" s="28"/>
      <c r="H199" s="28">
        <v>1</v>
      </c>
      <c r="I199" s="28"/>
      <c r="J199" s="28"/>
      <c r="K199" s="31"/>
      <c r="L199" s="28"/>
      <c r="M199" s="33">
        <f t="shared" si="28"/>
        <v>0</v>
      </c>
      <c r="N199" s="33">
        <f t="shared" si="29"/>
        <v>1</v>
      </c>
      <c r="O199" s="28"/>
      <c r="P199" s="28"/>
      <c r="Q199" s="31"/>
      <c r="R199" s="31"/>
      <c r="S199" s="28"/>
      <c r="T199" s="31"/>
      <c r="U199" s="28"/>
      <c r="V199" s="43"/>
    </row>
    <row r="200" spans="1:22" ht="33" hidden="1" outlineLevel="1" x14ac:dyDescent="0.3">
      <c r="A200" s="28"/>
      <c r="B200" s="29">
        <v>18</v>
      </c>
      <c r="C200" s="28" t="s">
        <v>152</v>
      </c>
      <c r="D200" s="28" t="s">
        <v>163</v>
      </c>
      <c r="E200" s="28" t="s">
        <v>164</v>
      </c>
      <c r="F200" s="32" t="s">
        <v>180</v>
      </c>
      <c r="G200" s="28"/>
      <c r="H200" s="28">
        <v>1</v>
      </c>
      <c r="I200" s="28"/>
      <c r="J200" s="28"/>
      <c r="K200" s="31"/>
      <c r="L200" s="28"/>
      <c r="M200" s="33">
        <f t="shared" si="28"/>
        <v>0</v>
      </c>
      <c r="N200" s="33">
        <f t="shared" si="29"/>
        <v>1</v>
      </c>
      <c r="O200" s="28"/>
      <c r="P200" s="28"/>
      <c r="Q200" s="31"/>
      <c r="R200" s="31"/>
      <c r="S200" s="28"/>
      <c r="T200" s="31"/>
      <c r="U200" s="28"/>
      <c r="V200" s="43"/>
    </row>
    <row r="201" spans="1:22" ht="49.5" hidden="1" outlineLevel="1" x14ac:dyDescent="0.3">
      <c r="A201" s="28"/>
      <c r="B201" s="29">
        <v>19</v>
      </c>
      <c r="C201" s="28" t="s">
        <v>152</v>
      </c>
      <c r="D201" s="28" t="s">
        <v>163</v>
      </c>
      <c r="E201" s="28" t="s">
        <v>164</v>
      </c>
      <c r="F201" s="32" t="s">
        <v>181</v>
      </c>
      <c r="G201" s="28"/>
      <c r="H201" s="28">
        <v>1</v>
      </c>
      <c r="I201" s="28"/>
      <c r="J201" s="28"/>
      <c r="K201" s="31"/>
      <c r="L201" s="28"/>
      <c r="M201" s="33">
        <f t="shared" si="28"/>
        <v>0</v>
      </c>
      <c r="N201" s="33">
        <f t="shared" si="29"/>
        <v>1</v>
      </c>
      <c r="O201" s="28"/>
      <c r="P201" s="28"/>
      <c r="Q201" s="31"/>
      <c r="R201" s="31"/>
      <c r="S201" s="28"/>
      <c r="T201" s="31"/>
      <c r="U201" s="28"/>
      <c r="V201" s="43"/>
    </row>
    <row r="202" spans="1:22" ht="49.5" hidden="1" outlineLevel="1" x14ac:dyDescent="0.3">
      <c r="A202" s="28"/>
      <c r="B202" s="29">
        <v>20</v>
      </c>
      <c r="C202" s="28" t="s">
        <v>152</v>
      </c>
      <c r="D202" s="28" t="s">
        <v>163</v>
      </c>
      <c r="E202" s="28" t="s">
        <v>164</v>
      </c>
      <c r="F202" s="32" t="s">
        <v>182</v>
      </c>
      <c r="G202" s="28"/>
      <c r="H202" s="28">
        <v>1</v>
      </c>
      <c r="I202" s="28"/>
      <c r="J202" s="28"/>
      <c r="K202" s="31"/>
      <c r="L202" s="28"/>
      <c r="M202" s="33">
        <f t="shared" si="28"/>
        <v>0</v>
      </c>
      <c r="N202" s="33">
        <f t="shared" si="29"/>
        <v>1</v>
      </c>
      <c r="O202" s="28"/>
      <c r="P202" s="28"/>
      <c r="Q202" s="31"/>
      <c r="R202" s="31"/>
      <c r="S202" s="28"/>
      <c r="T202" s="31"/>
      <c r="U202" s="28"/>
      <c r="V202" s="43"/>
    </row>
    <row r="203" spans="1:22" ht="33" hidden="1" outlineLevel="1" x14ac:dyDescent="0.3">
      <c r="A203" s="28"/>
      <c r="B203" s="29">
        <v>21</v>
      </c>
      <c r="C203" s="28" t="s">
        <v>152</v>
      </c>
      <c r="D203" s="28" t="s">
        <v>163</v>
      </c>
      <c r="E203" s="28" t="s">
        <v>183</v>
      </c>
      <c r="F203" s="32" t="s">
        <v>184</v>
      </c>
      <c r="G203" s="28"/>
      <c r="H203" s="28">
        <v>1</v>
      </c>
      <c r="I203" s="28">
        <v>1</v>
      </c>
      <c r="J203" s="28">
        <v>1</v>
      </c>
      <c r="K203" s="31">
        <v>100</v>
      </c>
      <c r="L203" s="28" t="s">
        <v>167</v>
      </c>
      <c r="M203" s="33">
        <f t="shared" si="28"/>
        <v>0</v>
      </c>
      <c r="N203" s="33">
        <f t="shared" si="29"/>
        <v>0</v>
      </c>
      <c r="O203" s="28"/>
      <c r="P203" s="28"/>
      <c r="Q203" s="31"/>
      <c r="R203" s="31"/>
      <c r="S203" s="28"/>
      <c r="T203" s="31"/>
      <c r="U203" s="28">
        <v>1</v>
      </c>
      <c r="V203" s="43" t="s">
        <v>54</v>
      </c>
    </row>
    <row r="204" spans="1:22" ht="49.5" hidden="1" outlineLevel="1" x14ac:dyDescent="0.3">
      <c r="A204" s="28"/>
      <c r="B204" s="29">
        <v>22</v>
      </c>
      <c r="C204" s="28" t="s">
        <v>152</v>
      </c>
      <c r="D204" s="28" t="s">
        <v>163</v>
      </c>
      <c r="E204" s="28" t="s">
        <v>164</v>
      </c>
      <c r="F204" s="32" t="s">
        <v>185</v>
      </c>
      <c r="G204" s="28"/>
      <c r="H204" s="28">
        <v>1</v>
      </c>
      <c r="I204" s="28"/>
      <c r="J204" s="28"/>
      <c r="K204" s="31"/>
      <c r="L204" s="28"/>
      <c r="M204" s="33">
        <f t="shared" si="28"/>
        <v>0</v>
      </c>
      <c r="N204" s="33">
        <f t="shared" si="29"/>
        <v>1</v>
      </c>
      <c r="O204" s="28"/>
      <c r="P204" s="28"/>
      <c r="Q204" s="31"/>
      <c r="R204" s="31"/>
      <c r="S204" s="28"/>
      <c r="T204" s="31"/>
      <c r="U204" s="28"/>
      <c r="V204" s="43"/>
    </row>
    <row r="205" spans="1:22" ht="82.5" hidden="1" outlineLevel="1" x14ac:dyDescent="0.3">
      <c r="A205" s="28"/>
      <c r="B205" s="29">
        <v>23</v>
      </c>
      <c r="C205" s="28" t="s">
        <v>152</v>
      </c>
      <c r="D205" s="28" t="s">
        <v>163</v>
      </c>
      <c r="E205" s="28" t="s">
        <v>164</v>
      </c>
      <c r="F205" s="32" t="s">
        <v>186</v>
      </c>
      <c r="G205" s="28"/>
      <c r="H205" s="28">
        <v>1</v>
      </c>
      <c r="I205" s="28">
        <v>1</v>
      </c>
      <c r="J205" s="28">
        <v>1</v>
      </c>
      <c r="K205" s="31">
        <v>125</v>
      </c>
      <c r="L205" s="28" t="s">
        <v>155</v>
      </c>
      <c r="M205" s="33">
        <f t="shared" si="28"/>
        <v>0</v>
      </c>
      <c r="N205" s="33">
        <f t="shared" si="29"/>
        <v>0</v>
      </c>
      <c r="O205" s="28"/>
      <c r="P205" s="28"/>
      <c r="Q205" s="31"/>
      <c r="R205" s="31"/>
      <c r="S205" s="28"/>
      <c r="T205" s="31"/>
      <c r="U205" s="28"/>
      <c r="V205" s="43" t="s">
        <v>54</v>
      </c>
    </row>
    <row r="206" spans="1:22" ht="49.5" hidden="1" outlineLevel="1" x14ac:dyDescent="0.3">
      <c r="A206" s="28"/>
      <c r="B206" s="29">
        <v>24</v>
      </c>
      <c r="C206" s="28" t="s">
        <v>152</v>
      </c>
      <c r="D206" s="28" t="s">
        <v>187</v>
      </c>
      <c r="E206" s="28" t="s">
        <v>187</v>
      </c>
      <c r="F206" s="32" t="s">
        <v>188</v>
      </c>
      <c r="G206" s="28">
        <v>1</v>
      </c>
      <c r="H206" s="28"/>
      <c r="I206" s="28">
        <v>1</v>
      </c>
      <c r="J206" s="28"/>
      <c r="K206" s="31"/>
      <c r="L206" s="28"/>
      <c r="M206" s="33">
        <f t="shared" si="28"/>
        <v>0</v>
      </c>
      <c r="N206" s="33">
        <f t="shared" si="29"/>
        <v>0</v>
      </c>
      <c r="O206" s="28">
        <v>1</v>
      </c>
      <c r="P206" s="28">
        <v>1</v>
      </c>
      <c r="Q206" s="31">
        <v>100</v>
      </c>
      <c r="R206" s="31"/>
      <c r="S206" s="28"/>
      <c r="T206" s="31"/>
      <c r="U206" s="28"/>
      <c r="V206" s="43" t="s">
        <v>54</v>
      </c>
    </row>
    <row r="207" spans="1:22" ht="33" hidden="1" outlineLevel="1" x14ac:dyDescent="0.3">
      <c r="A207" s="28"/>
      <c r="B207" s="29">
        <v>25</v>
      </c>
      <c r="C207" s="28" t="s">
        <v>152</v>
      </c>
      <c r="D207" s="28" t="s">
        <v>187</v>
      </c>
      <c r="E207" s="28" t="s">
        <v>187</v>
      </c>
      <c r="F207" s="32" t="s">
        <v>189</v>
      </c>
      <c r="G207" s="28">
        <v>1</v>
      </c>
      <c r="H207" s="28"/>
      <c r="I207" s="28">
        <v>1</v>
      </c>
      <c r="J207" s="28"/>
      <c r="K207" s="31"/>
      <c r="L207" s="28"/>
      <c r="M207" s="33">
        <f t="shared" si="28"/>
        <v>0</v>
      </c>
      <c r="N207" s="33">
        <f t="shared" si="29"/>
        <v>0</v>
      </c>
      <c r="O207" s="28">
        <v>1</v>
      </c>
      <c r="P207" s="28">
        <v>1</v>
      </c>
      <c r="Q207" s="31">
        <v>100</v>
      </c>
      <c r="R207" s="31"/>
      <c r="S207" s="28"/>
      <c r="T207" s="31"/>
      <c r="U207" s="28"/>
      <c r="V207" s="43" t="s">
        <v>54</v>
      </c>
    </row>
    <row r="208" spans="1:22" ht="33" hidden="1" outlineLevel="1" x14ac:dyDescent="0.3">
      <c r="A208" s="28"/>
      <c r="B208" s="29">
        <v>26</v>
      </c>
      <c r="C208" s="28" t="s">
        <v>152</v>
      </c>
      <c r="D208" s="28" t="s">
        <v>187</v>
      </c>
      <c r="E208" s="28" t="s">
        <v>187</v>
      </c>
      <c r="F208" s="32" t="s">
        <v>190</v>
      </c>
      <c r="G208" s="28">
        <v>1</v>
      </c>
      <c r="H208" s="28"/>
      <c r="I208" s="28">
        <v>1</v>
      </c>
      <c r="J208" s="28"/>
      <c r="K208" s="31"/>
      <c r="L208" s="28"/>
      <c r="M208" s="33">
        <f t="shared" si="28"/>
        <v>0</v>
      </c>
      <c r="N208" s="33">
        <f t="shared" si="29"/>
        <v>0</v>
      </c>
      <c r="O208" s="28">
        <v>1</v>
      </c>
      <c r="P208" s="28">
        <v>1</v>
      </c>
      <c r="Q208" s="31">
        <v>400</v>
      </c>
      <c r="R208" s="31"/>
      <c r="S208" s="28"/>
      <c r="T208" s="31"/>
      <c r="U208" s="28"/>
      <c r="V208" s="43" t="s">
        <v>54</v>
      </c>
    </row>
    <row r="209" spans="1:22" ht="49.5" hidden="1" outlineLevel="1" x14ac:dyDescent="0.3">
      <c r="A209" s="28"/>
      <c r="B209" s="29">
        <v>27</v>
      </c>
      <c r="C209" s="28" t="s">
        <v>152</v>
      </c>
      <c r="D209" s="28" t="s">
        <v>187</v>
      </c>
      <c r="E209" s="28" t="s">
        <v>187</v>
      </c>
      <c r="F209" s="32" t="s">
        <v>191</v>
      </c>
      <c r="G209" s="28">
        <v>1</v>
      </c>
      <c r="H209" s="28"/>
      <c r="I209" s="28">
        <v>1</v>
      </c>
      <c r="J209" s="28"/>
      <c r="K209" s="31"/>
      <c r="L209" s="28"/>
      <c r="M209" s="33">
        <f t="shared" si="28"/>
        <v>0</v>
      </c>
      <c r="N209" s="33">
        <f t="shared" si="29"/>
        <v>0</v>
      </c>
      <c r="O209" s="28">
        <v>1</v>
      </c>
      <c r="P209" s="28">
        <v>1</v>
      </c>
      <c r="Q209" s="31">
        <v>100</v>
      </c>
      <c r="R209" s="31"/>
      <c r="S209" s="28"/>
      <c r="T209" s="31"/>
      <c r="U209" s="28"/>
      <c r="V209" s="43" t="s">
        <v>54</v>
      </c>
    </row>
    <row r="210" spans="1:22" ht="49.5" hidden="1" outlineLevel="1" x14ac:dyDescent="0.3">
      <c r="A210" s="28"/>
      <c r="B210" s="29">
        <v>28</v>
      </c>
      <c r="C210" s="28" t="s">
        <v>152</v>
      </c>
      <c r="D210" s="28" t="s">
        <v>187</v>
      </c>
      <c r="E210" s="28" t="s">
        <v>187</v>
      </c>
      <c r="F210" s="32" t="s">
        <v>192</v>
      </c>
      <c r="G210" s="28">
        <v>1</v>
      </c>
      <c r="H210" s="28"/>
      <c r="I210" s="28">
        <v>1</v>
      </c>
      <c r="J210" s="28"/>
      <c r="K210" s="31"/>
      <c r="L210" s="28"/>
      <c r="M210" s="33">
        <f t="shared" si="28"/>
        <v>0</v>
      </c>
      <c r="N210" s="33">
        <f t="shared" si="29"/>
        <v>0</v>
      </c>
      <c r="O210" s="28">
        <v>1</v>
      </c>
      <c r="P210" s="28">
        <v>1</v>
      </c>
      <c r="Q210" s="31">
        <v>400</v>
      </c>
      <c r="R210" s="31"/>
      <c r="S210" s="28"/>
      <c r="T210" s="31"/>
      <c r="U210" s="28"/>
      <c r="V210" s="43" t="s">
        <v>54</v>
      </c>
    </row>
    <row r="211" spans="1:22" ht="49.5" hidden="1" outlineLevel="1" x14ac:dyDescent="0.3">
      <c r="A211" s="28"/>
      <c r="B211" s="29">
        <v>29</v>
      </c>
      <c r="C211" s="28" t="s">
        <v>152</v>
      </c>
      <c r="D211" s="28" t="s">
        <v>187</v>
      </c>
      <c r="E211" s="28" t="s">
        <v>187</v>
      </c>
      <c r="F211" s="32" t="s">
        <v>193</v>
      </c>
      <c r="G211" s="28">
        <v>1</v>
      </c>
      <c r="H211" s="28"/>
      <c r="I211" s="28"/>
      <c r="J211" s="28"/>
      <c r="K211" s="31"/>
      <c r="L211" s="28"/>
      <c r="M211" s="33">
        <f t="shared" si="28"/>
        <v>1</v>
      </c>
      <c r="N211" s="33">
        <f t="shared" si="29"/>
        <v>0</v>
      </c>
      <c r="O211" s="28"/>
      <c r="P211" s="28"/>
      <c r="Q211" s="31"/>
      <c r="R211" s="31"/>
      <c r="S211" s="28"/>
      <c r="T211" s="31"/>
      <c r="U211" s="28"/>
      <c r="V211" s="43"/>
    </row>
    <row r="212" spans="1:22" ht="49.5" hidden="1" outlineLevel="1" x14ac:dyDescent="0.3">
      <c r="A212" s="28"/>
      <c r="B212" s="29">
        <v>30</v>
      </c>
      <c r="C212" s="28" t="s">
        <v>152</v>
      </c>
      <c r="D212" s="28" t="s">
        <v>187</v>
      </c>
      <c r="E212" s="28" t="s">
        <v>187</v>
      </c>
      <c r="F212" s="32" t="s">
        <v>194</v>
      </c>
      <c r="G212" s="28">
        <v>1</v>
      </c>
      <c r="H212" s="28"/>
      <c r="I212" s="28"/>
      <c r="J212" s="28"/>
      <c r="K212" s="31"/>
      <c r="L212" s="28"/>
      <c r="M212" s="33">
        <f t="shared" si="28"/>
        <v>1</v>
      </c>
      <c r="N212" s="33">
        <f t="shared" si="29"/>
        <v>0</v>
      </c>
      <c r="O212" s="28"/>
      <c r="P212" s="28"/>
      <c r="Q212" s="31"/>
      <c r="R212" s="31"/>
      <c r="S212" s="28"/>
      <c r="T212" s="31"/>
      <c r="U212" s="28"/>
      <c r="V212" s="43"/>
    </row>
    <row r="213" spans="1:22" ht="49.5" hidden="1" outlineLevel="1" x14ac:dyDescent="0.3">
      <c r="A213" s="28"/>
      <c r="B213" s="29">
        <v>31</v>
      </c>
      <c r="C213" s="28" t="s">
        <v>152</v>
      </c>
      <c r="D213" s="28" t="s">
        <v>187</v>
      </c>
      <c r="E213" s="28" t="s">
        <v>187</v>
      </c>
      <c r="F213" s="32" t="s">
        <v>195</v>
      </c>
      <c r="G213" s="28">
        <v>1</v>
      </c>
      <c r="H213" s="28"/>
      <c r="I213" s="28"/>
      <c r="J213" s="28"/>
      <c r="K213" s="31"/>
      <c r="L213" s="28"/>
      <c r="M213" s="33">
        <f t="shared" si="28"/>
        <v>1</v>
      </c>
      <c r="N213" s="33">
        <f t="shared" si="29"/>
        <v>0</v>
      </c>
      <c r="O213" s="28"/>
      <c r="P213" s="28"/>
      <c r="Q213" s="31"/>
      <c r="R213" s="31"/>
      <c r="S213" s="28"/>
      <c r="T213" s="31"/>
      <c r="U213" s="28"/>
      <c r="V213" s="43"/>
    </row>
    <row r="214" spans="1:22" ht="66" hidden="1" outlineLevel="1" x14ac:dyDescent="0.3">
      <c r="A214" s="28"/>
      <c r="B214" s="29">
        <v>32</v>
      </c>
      <c r="C214" s="28" t="s">
        <v>152</v>
      </c>
      <c r="D214" s="28" t="s">
        <v>187</v>
      </c>
      <c r="E214" s="28" t="s">
        <v>187</v>
      </c>
      <c r="F214" s="32" t="s">
        <v>196</v>
      </c>
      <c r="G214" s="28">
        <v>1</v>
      </c>
      <c r="H214" s="28"/>
      <c r="I214" s="28"/>
      <c r="J214" s="28"/>
      <c r="K214" s="31"/>
      <c r="L214" s="28"/>
      <c r="M214" s="33">
        <f t="shared" si="28"/>
        <v>1</v>
      </c>
      <c r="N214" s="33">
        <f t="shared" si="29"/>
        <v>0</v>
      </c>
      <c r="O214" s="28"/>
      <c r="P214" s="28"/>
      <c r="Q214" s="31"/>
      <c r="R214" s="31"/>
      <c r="S214" s="28"/>
      <c r="T214" s="31"/>
      <c r="U214" s="28"/>
      <c r="V214" s="43"/>
    </row>
    <row r="215" spans="1:22" ht="66" hidden="1" outlineLevel="1" x14ac:dyDescent="0.3">
      <c r="A215" s="28"/>
      <c r="B215" s="29">
        <v>33</v>
      </c>
      <c r="C215" s="28" t="s">
        <v>152</v>
      </c>
      <c r="D215" s="28" t="s">
        <v>187</v>
      </c>
      <c r="E215" s="28" t="s">
        <v>187</v>
      </c>
      <c r="F215" s="32" t="s">
        <v>197</v>
      </c>
      <c r="G215" s="28">
        <v>1</v>
      </c>
      <c r="H215" s="28"/>
      <c r="I215" s="28"/>
      <c r="J215" s="28"/>
      <c r="K215" s="31"/>
      <c r="L215" s="28"/>
      <c r="M215" s="33">
        <f t="shared" si="28"/>
        <v>1</v>
      </c>
      <c r="N215" s="33">
        <f t="shared" si="29"/>
        <v>0</v>
      </c>
      <c r="O215" s="28"/>
      <c r="P215" s="28"/>
      <c r="Q215" s="31"/>
      <c r="R215" s="31"/>
      <c r="S215" s="28"/>
      <c r="T215" s="31"/>
      <c r="U215" s="28"/>
      <c r="V215" s="43"/>
    </row>
    <row r="216" spans="1:22" ht="66" hidden="1" outlineLevel="1" x14ac:dyDescent="0.3">
      <c r="A216" s="28"/>
      <c r="B216" s="29">
        <v>34</v>
      </c>
      <c r="C216" s="28" t="s">
        <v>152</v>
      </c>
      <c r="D216" s="28" t="s">
        <v>187</v>
      </c>
      <c r="E216" s="28" t="s">
        <v>198</v>
      </c>
      <c r="F216" s="32" t="s">
        <v>199</v>
      </c>
      <c r="G216" s="28"/>
      <c r="H216" s="28">
        <v>1</v>
      </c>
      <c r="I216" s="28"/>
      <c r="J216" s="28"/>
      <c r="K216" s="31"/>
      <c r="L216" s="28"/>
      <c r="M216" s="33">
        <f t="shared" si="28"/>
        <v>0</v>
      </c>
      <c r="N216" s="33">
        <f t="shared" si="29"/>
        <v>1</v>
      </c>
      <c r="O216" s="28"/>
      <c r="P216" s="28"/>
      <c r="Q216" s="31"/>
      <c r="R216" s="31"/>
      <c r="S216" s="28"/>
      <c r="T216" s="31"/>
      <c r="U216" s="28"/>
      <c r="V216" s="43"/>
    </row>
    <row r="217" spans="1:22" ht="49.5" hidden="1" outlineLevel="1" x14ac:dyDescent="0.3">
      <c r="A217" s="28"/>
      <c r="B217" s="29">
        <v>35</v>
      </c>
      <c r="C217" s="28" t="s">
        <v>152</v>
      </c>
      <c r="D217" s="28" t="s">
        <v>187</v>
      </c>
      <c r="E217" s="28" t="s">
        <v>198</v>
      </c>
      <c r="F217" s="32" t="s">
        <v>200</v>
      </c>
      <c r="G217" s="28"/>
      <c r="H217" s="28">
        <v>1</v>
      </c>
      <c r="I217" s="28">
        <v>1</v>
      </c>
      <c r="J217" s="28"/>
      <c r="K217" s="31"/>
      <c r="L217" s="28"/>
      <c r="M217" s="33">
        <f t="shared" si="28"/>
        <v>0</v>
      </c>
      <c r="N217" s="33">
        <f t="shared" si="29"/>
        <v>0</v>
      </c>
      <c r="O217" s="28">
        <v>1</v>
      </c>
      <c r="P217" s="28">
        <v>1</v>
      </c>
      <c r="Q217" s="31">
        <v>50</v>
      </c>
      <c r="R217" s="31"/>
      <c r="S217" s="28"/>
      <c r="T217" s="31"/>
      <c r="U217" s="28"/>
      <c r="V217" s="43" t="s">
        <v>54</v>
      </c>
    </row>
    <row r="218" spans="1:22" ht="49.5" hidden="1" outlineLevel="1" x14ac:dyDescent="0.3">
      <c r="A218" s="28"/>
      <c r="B218" s="29">
        <v>36</v>
      </c>
      <c r="C218" s="28" t="s">
        <v>152</v>
      </c>
      <c r="D218" s="28" t="s">
        <v>187</v>
      </c>
      <c r="E218" s="28" t="s">
        <v>187</v>
      </c>
      <c r="F218" s="32" t="s">
        <v>201</v>
      </c>
      <c r="G218" s="28">
        <v>1</v>
      </c>
      <c r="H218" s="28"/>
      <c r="I218" s="28"/>
      <c r="J218" s="28"/>
      <c r="K218" s="31"/>
      <c r="L218" s="28"/>
      <c r="M218" s="33">
        <f t="shared" si="28"/>
        <v>1</v>
      </c>
      <c r="N218" s="33">
        <f t="shared" si="29"/>
        <v>0</v>
      </c>
      <c r="O218" s="28"/>
      <c r="P218" s="28"/>
      <c r="Q218" s="31"/>
      <c r="R218" s="31"/>
      <c r="S218" s="28"/>
      <c r="T218" s="31"/>
      <c r="U218" s="28"/>
      <c r="V218" s="43"/>
    </row>
    <row r="219" spans="1:22" ht="66" hidden="1" outlineLevel="1" x14ac:dyDescent="0.3">
      <c r="A219" s="28"/>
      <c r="B219" s="29">
        <v>37</v>
      </c>
      <c r="C219" s="28" t="s">
        <v>152</v>
      </c>
      <c r="D219" s="28" t="s">
        <v>187</v>
      </c>
      <c r="E219" s="28" t="s">
        <v>187</v>
      </c>
      <c r="F219" s="32" t="s">
        <v>202</v>
      </c>
      <c r="G219" s="28">
        <v>1</v>
      </c>
      <c r="H219" s="28"/>
      <c r="I219" s="28">
        <v>1</v>
      </c>
      <c r="J219" s="28">
        <v>1</v>
      </c>
      <c r="K219" s="31">
        <v>100</v>
      </c>
      <c r="L219" s="28" t="s">
        <v>167</v>
      </c>
      <c r="M219" s="33">
        <f t="shared" si="28"/>
        <v>0</v>
      </c>
      <c r="N219" s="33">
        <f t="shared" si="29"/>
        <v>0</v>
      </c>
      <c r="O219" s="28"/>
      <c r="P219" s="28"/>
      <c r="Q219" s="31"/>
      <c r="R219" s="31"/>
      <c r="S219" s="28"/>
      <c r="T219" s="31"/>
      <c r="U219" s="28"/>
      <c r="V219" s="43" t="s">
        <v>54</v>
      </c>
    </row>
    <row r="220" spans="1:22" ht="49.5" hidden="1" outlineLevel="1" x14ac:dyDescent="0.3">
      <c r="A220" s="28"/>
      <c r="B220" s="29">
        <v>38</v>
      </c>
      <c r="C220" s="28" t="s">
        <v>152</v>
      </c>
      <c r="D220" s="28" t="s">
        <v>187</v>
      </c>
      <c r="E220" s="28" t="s">
        <v>203</v>
      </c>
      <c r="F220" s="32" t="s">
        <v>204</v>
      </c>
      <c r="G220" s="28"/>
      <c r="H220" s="28">
        <v>1</v>
      </c>
      <c r="I220" s="28">
        <v>1</v>
      </c>
      <c r="J220" s="28">
        <v>2</v>
      </c>
      <c r="K220" s="31">
        <v>96.5</v>
      </c>
      <c r="L220" s="28" t="s">
        <v>167</v>
      </c>
      <c r="M220" s="33">
        <f t="shared" si="28"/>
        <v>0</v>
      </c>
      <c r="N220" s="33">
        <f t="shared" si="29"/>
        <v>0</v>
      </c>
      <c r="O220" s="28"/>
      <c r="P220" s="28"/>
      <c r="Q220" s="31"/>
      <c r="R220" s="31"/>
      <c r="S220" s="28"/>
      <c r="T220" s="31"/>
      <c r="U220" s="28"/>
      <c r="V220" s="43" t="s">
        <v>54</v>
      </c>
    </row>
    <row r="221" spans="1:22" ht="49.5" hidden="1" outlineLevel="1" x14ac:dyDescent="0.3">
      <c r="A221" s="28"/>
      <c r="B221" s="29">
        <v>39</v>
      </c>
      <c r="C221" s="28" t="s">
        <v>152</v>
      </c>
      <c r="D221" s="28" t="s">
        <v>187</v>
      </c>
      <c r="E221" s="28" t="s">
        <v>205</v>
      </c>
      <c r="F221" s="32" t="s">
        <v>206</v>
      </c>
      <c r="G221" s="28"/>
      <c r="H221" s="28">
        <v>1</v>
      </c>
      <c r="I221" s="28"/>
      <c r="J221" s="28"/>
      <c r="K221" s="31"/>
      <c r="L221" s="28"/>
      <c r="M221" s="33">
        <f t="shared" si="28"/>
        <v>0</v>
      </c>
      <c r="N221" s="33">
        <f t="shared" si="29"/>
        <v>1</v>
      </c>
      <c r="O221" s="28"/>
      <c r="P221" s="28"/>
      <c r="Q221" s="31"/>
      <c r="R221" s="31"/>
      <c r="S221" s="28"/>
      <c r="T221" s="31"/>
      <c r="U221" s="28"/>
      <c r="V221" s="43"/>
    </row>
    <row r="222" spans="1:22" ht="49.5" hidden="1" outlineLevel="1" x14ac:dyDescent="0.3">
      <c r="A222" s="28"/>
      <c r="B222" s="29">
        <v>40</v>
      </c>
      <c r="C222" s="28" t="s">
        <v>152</v>
      </c>
      <c r="D222" s="28" t="s">
        <v>187</v>
      </c>
      <c r="E222" s="28" t="s">
        <v>207</v>
      </c>
      <c r="F222" s="32" t="s">
        <v>208</v>
      </c>
      <c r="G222" s="28"/>
      <c r="H222" s="28">
        <v>1</v>
      </c>
      <c r="I222" s="28">
        <v>1</v>
      </c>
      <c r="J222" s="28">
        <v>4</v>
      </c>
      <c r="K222" s="31">
        <v>42.5</v>
      </c>
      <c r="L222" s="28" t="s">
        <v>167</v>
      </c>
      <c r="M222" s="33">
        <f t="shared" si="28"/>
        <v>0</v>
      </c>
      <c r="N222" s="33">
        <f t="shared" si="29"/>
        <v>0</v>
      </c>
      <c r="O222" s="28"/>
      <c r="P222" s="28"/>
      <c r="Q222" s="31"/>
      <c r="R222" s="31"/>
      <c r="S222" s="28"/>
      <c r="T222" s="31"/>
      <c r="U222" s="28"/>
      <c r="V222" s="43" t="s">
        <v>54</v>
      </c>
    </row>
    <row r="223" spans="1:22" ht="33" hidden="1" outlineLevel="1" x14ac:dyDescent="0.3">
      <c r="A223" s="28"/>
      <c r="B223" s="29">
        <v>41</v>
      </c>
      <c r="C223" s="28" t="s">
        <v>152</v>
      </c>
      <c r="D223" s="28" t="s">
        <v>209</v>
      </c>
      <c r="E223" s="28" t="s">
        <v>209</v>
      </c>
      <c r="F223" s="44" t="s">
        <v>210</v>
      </c>
      <c r="G223" s="28">
        <v>1</v>
      </c>
      <c r="H223" s="28"/>
      <c r="I223" s="28"/>
      <c r="J223" s="28"/>
      <c r="K223" s="31"/>
      <c r="L223" s="28"/>
      <c r="M223" s="33">
        <f t="shared" si="28"/>
        <v>1</v>
      </c>
      <c r="N223" s="33">
        <f t="shared" si="29"/>
        <v>0</v>
      </c>
      <c r="O223" s="28"/>
      <c r="P223" s="28"/>
      <c r="Q223" s="31"/>
      <c r="R223" s="31"/>
      <c r="S223" s="28"/>
      <c r="T223" s="31"/>
      <c r="U223" s="28"/>
      <c r="V223" s="43"/>
    </row>
    <row r="224" spans="1:22" ht="33" hidden="1" outlineLevel="1" x14ac:dyDescent="0.3">
      <c r="A224" s="28"/>
      <c r="B224" s="29">
        <v>42</v>
      </c>
      <c r="C224" s="28" t="s">
        <v>152</v>
      </c>
      <c r="D224" s="28" t="s">
        <v>209</v>
      </c>
      <c r="E224" s="28" t="s">
        <v>209</v>
      </c>
      <c r="F224" s="44" t="s">
        <v>211</v>
      </c>
      <c r="G224" s="28">
        <v>1</v>
      </c>
      <c r="H224" s="28"/>
      <c r="I224" s="28">
        <v>1</v>
      </c>
      <c r="J224" s="28">
        <v>4</v>
      </c>
      <c r="K224" s="31">
        <v>120</v>
      </c>
      <c r="L224" s="28" t="s">
        <v>167</v>
      </c>
      <c r="M224" s="33">
        <f t="shared" si="28"/>
        <v>0</v>
      </c>
      <c r="N224" s="33">
        <f t="shared" si="29"/>
        <v>0</v>
      </c>
      <c r="O224" s="28"/>
      <c r="P224" s="28"/>
      <c r="Q224" s="31"/>
      <c r="R224" s="31"/>
      <c r="S224" s="28"/>
      <c r="T224" s="31"/>
      <c r="U224" s="28"/>
      <c r="V224" s="43" t="s">
        <v>54</v>
      </c>
    </row>
    <row r="225" spans="1:22" ht="33" hidden="1" outlineLevel="1" x14ac:dyDescent="0.3">
      <c r="A225" s="28"/>
      <c r="B225" s="29">
        <v>43</v>
      </c>
      <c r="C225" s="28" t="s">
        <v>152</v>
      </c>
      <c r="D225" s="28" t="s">
        <v>209</v>
      </c>
      <c r="E225" s="28" t="s">
        <v>209</v>
      </c>
      <c r="F225" s="44" t="s">
        <v>212</v>
      </c>
      <c r="G225" s="28">
        <v>1</v>
      </c>
      <c r="H225" s="28"/>
      <c r="I225" s="28">
        <v>1</v>
      </c>
      <c r="J225" s="28">
        <v>1</v>
      </c>
      <c r="K225" s="31">
        <v>105</v>
      </c>
      <c r="L225" s="28" t="s">
        <v>167</v>
      </c>
      <c r="M225" s="33">
        <f t="shared" si="28"/>
        <v>0</v>
      </c>
      <c r="N225" s="33">
        <f t="shared" si="29"/>
        <v>0</v>
      </c>
      <c r="O225" s="28"/>
      <c r="P225" s="28"/>
      <c r="Q225" s="31"/>
      <c r="R225" s="31"/>
      <c r="S225" s="28"/>
      <c r="T225" s="31"/>
      <c r="U225" s="28"/>
      <c r="V225" s="43" t="s">
        <v>54</v>
      </c>
    </row>
    <row r="226" spans="1:22" ht="33" hidden="1" outlineLevel="1" x14ac:dyDescent="0.3">
      <c r="A226" s="28"/>
      <c r="B226" s="29">
        <v>44</v>
      </c>
      <c r="C226" s="28" t="s">
        <v>152</v>
      </c>
      <c r="D226" s="28" t="s">
        <v>209</v>
      </c>
      <c r="E226" s="28" t="s">
        <v>209</v>
      </c>
      <c r="F226" s="44" t="s">
        <v>213</v>
      </c>
      <c r="G226" s="28">
        <v>1</v>
      </c>
      <c r="H226" s="28"/>
      <c r="I226" s="28">
        <v>1</v>
      </c>
      <c r="J226" s="28">
        <v>1</v>
      </c>
      <c r="K226" s="31">
        <v>10</v>
      </c>
      <c r="L226" s="28" t="s">
        <v>167</v>
      </c>
      <c r="M226" s="33">
        <f t="shared" si="28"/>
        <v>0</v>
      </c>
      <c r="N226" s="33">
        <f t="shared" si="29"/>
        <v>0</v>
      </c>
      <c r="O226" s="28"/>
      <c r="P226" s="28"/>
      <c r="Q226" s="31"/>
      <c r="R226" s="31"/>
      <c r="S226" s="28"/>
      <c r="T226" s="31"/>
      <c r="U226" s="28"/>
      <c r="V226" s="43" t="s">
        <v>54</v>
      </c>
    </row>
    <row r="227" spans="1:22" ht="49.5" hidden="1" outlineLevel="1" x14ac:dyDescent="0.3">
      <c r="A227" s="28"/>
      <c r="B227" s="29">
        <v>45</v>
      </c>
      <c r="C227" s="28" t="s">
        <v>152</v>
      </c>
      <c r="D227" s="28" t="s">
        <v>209</v>
      </c>
      <c r="E227" s="28" t="s">
        <v>209</v>
      </c>
      <c r="F227" s="45" t="s">
        <v>214</v>
      </c>
      <c r="G227" s="28">
        <v>1</v>
      </c>
      <c r="H227" s="28"/>
      <c r="I227" s="28">
        <v>1</v>
      </c>
      <c r="J227" s="28">
        <v>1</v>
      </c>
      <c r="K227" s="31">
        <v>100</v>
      </c>
      <c r="L227" s="28" t="s">
        <v>167</v>
      </c>
      <c r="M227" s="33">
        <f t="shared" si="28"/>
        <v>0</v>
      </c>
      <c r="N227" s="33">
        <f t="shared" si="29"/>
        <v>0</v>
      </c>
      <c r="O227" s="28"/>
      <c r="P227" s="28"/>
      <c r="Q227" s="31"/>
      <c r="R227" s="31"/>
      <c r="S227" s="28"/>
      <c r="T227" s="31"/>
      <c r="U227" s="28"/>
      <c r="V227" s="43" t="s">
        <v>54</v>
      </c>
    </row>
    <row r="228" spans="1:22" ht="49.5" hidden="1" outlineLevel="1" x14ac:dyDescent="0.3">
      <c r="A228" s="28"/>
      <c r="B228" s="29">
        <v>46</v>
      </c>
      <c r="C228" s="28" t="s">
        <v>152</v>
      </c>
      <c r="D228" s="28" t="s">
        <v>209</v>
      </c>
      <c r="E228" s="28" t="s">
        <v>209</v>
      </c>
      <c r="F228" s="46" t="s">
        <v>215</v>
      </c>
      <c r="G228" s="28">
        <v>1</v>
      </c>
      <c r="H228" s="28"/>
      <c r="I228" s="28">
        <v>1</v>
      </c>
      <c r="J228" s="28">
        <v>1</v>
      </c>
      <c r="K228" s="31">
        <v>50</v>
      </c>
      <c r="L228" s="28" t="s">
        <v>167</v>
      </c>
      <c r="M228" s="33">
        <f t="shared" si="28"/>
        <v>0</v>
      </c>
      <c r="N228" s="33">
        <f t="shared" si="29"/>
        <v>0</v>
      </c>
      <c r="O228" s="28"/>
      <c r="P228" s="28"/>
      <c r="Q228" s="31"/>
      <c r="R228" s="31"/>
      <c r="S228" s="28"/>
      <c r="T228" s="31"/>
      <c r="U228" s="28"/>
      <c r="V228" s="43" t="s">
        <v>54</v>
      </c>
    </row>
    <row r="229" spans="1:22" ht="49.5" hidden="1" outlineLevel="1" x14ac:dyDescent="0.3">
      <c r="A229" s="28"/>
      <c r="B229" s="29">
        <v>47</v>
      </c>
      <c r="C229" s="28" t="s">
        <v>152</v>
      </c>
      <c r="D229" s="28" t="s">
        <v>209</v>
      </c>
      <c r="E229" s="28" t="s">
        <v>209</v>
      </c>
      <c r="F229" s="46" t="s">
        <v>216</v>
      </c>
      <c r="G229" s="28">
        <v>1</v>
      </c>
      <c r="H229" s="28"/>
      <c r="I229" s="28"/>
      <c r="J229" s="28"/>
      <c r="K229" s="31"/>
      <c r="L229" s="28"/>
      <c r="M229" s="33">
        <f t="shared" si="28"/>
        <v>1</v>
      </c>
      <c r="N229" s="33">
        <f t="shared" si="29"/>
        <v>0</v>
      </c>
      <c r="O229" s="28"/>
      <c r="P229" s="28"/>
      <c r="Q229" s="31"/>
      <c r="R229" s="31"/>
      <c r="S229" s="28"/>
      <c r="T229" s="31"/>
      <c r="U229" s="28"/>
      <c r="V229" s="43"/>
    </row>
    <row r="230" spans="1:22" ht="33" hidden="1" outlineLevel="1" x14ac:dyDescent="0.3">
      <c r="A230" s="28"/>
      <c r="B230" s="29">
        <v>48</v>
      </c>
      <c r="C230" s="28" t="s">
        <v>152</v>
      </c>
      <c r="D230" s="28" t="s">
        <v>209</v>
      </c>
      <c r="E230" s="28" t="s">
        <v>209</v>
      </c>
      <c r="F230" s="46" t="s">
        <v>217</v>
      </c>
      <c r="G230" s="28">
        <v>1</v>
      </c>
      <c r="H230" s="28"/>
      <c r="I230" s="28">
        <v>1</v>
      </c>
      <c r="J230" s="28">
        <v>1</v>
      </c>
      <c r="K230" s="31">
        <v>6</v>
      </c>
      <c r="L230" s="28" t="s">
        <v>167</v>
      </c>
      <c r="M230" s="33">
        <f t="shared" si="28"/>
        <v>0</v>
      </c>
      <c r="N230" s="33">
        <f t="shared" si="29"/>
        <v>0</v>
      </c>
      <c r="O230" s="28"/>
      <c r="P230" s="28"/>
      <c r="Q230" s="31"/>
      <c r="R230" s="31"/>
      <c r="S230" s="28"/>
      <c r="T230" s="31"/>
      <c r="U230" s="28"/>
      <c r="V230" s="43" t="s">
        <v>54</v>
      </c>
    </row>
    <row r="231" spans="1:22" ht="33" hidden="1" outlineLevel="1" x14ac:dyDescent="0.3">
      <c r="A231" s="28"/>
      <c r="B231" s="29">
        <v>49</v>
      </c>
      <c r="C231" s="28" t="s">
        <v>152</v>
      </c>
      <c r="D231" s="28" t="s">
        <v>209</v>
      </c>
      <c r="E231" s="28" t="s">
        <v>209</v>
      </c>
      <c r="F231" s="46" t="s">
        <v>218</v>
      </c>
      <c r="G231" s="28">
        <v>1</v>
      </c>
      <c r="H231" s="28"/>
      <c r="I231" s="28"/>
      <c r="J231" s="28"/>
      <c r="K231" s="31"/>
      <c r="L231" s="28"/>
      <c r="M231" s="33">
        <f t="shared" si="28"/>
        <v>1</v>
      </c>
      <c r="N231" s="33">
        <f t="shared" si="29"/>
        <v>0</v>
      </c>
      <c r="O231" s="28"/>
      <c r="P231" s="28"/>
      <c r="Q231" s="31"/>
      <c r="R231" s="31"/>
      <c r="S231" s="28"/>
      <c r="T231" s="31"/>
      <c r="U231" s="28"/>
      <c r="V231" s="43"/>
    </row>
    <row r="232" spans="1:22" ht="33" hidden="1" outlineLevel="1" x14ac:dyDescent="0.3">
      <c r="A232" s="28"/>
      <c r="B232" s="29">
        <v>50</v>
      </c>
      <c r="C232" s="28" t="s">
        <v>152</v>
      </c>
      <c r="D232" s="28" t="s">
        <v>209</v>
      </c>
      <c r="E232" s="28" t="s">
        <v>209</v>
      </c>
      <c r="F232" s="46" t="s">
        <v>219</v>
      </c>
      <c r="G232" s="28">
        <v>1</v>
      </c>
      <c r="H232" s="28"/>
      <c r="I232" s="28"/>
      <c r="J232" s="28"/>
      <c r="K232" s="31"/>
      <c r="L232" s="28"/>
      <c r="M232" s="33">
        <f t="shared" si="28"/>
        <v>1</v>
      </c>
      <c r="N232" s="33">
        <f t="shared" si="29"/>
        <v>0</v>
      </c>
      <c r="O232" s="28"/>
      <c r="P232" s="28"/>
      <c r="Q232" s="31"/>
      <c r="R232" s="31"/>
      <c r="S232" s="28"/>
      <c r="T232" s="31"/>
      <c r="U232" s="28"/>
      <c r="V232" s="43"/>
    </row>
    <row r="233" spans="1:22" ht="33" hidden="1" outlineLevel="1" x14ac:dyDescent="0.3">
      <c r="A233" s="28"/>
      <c r="B233" s="29">
        <v>51</v>
      </c>
      <c r="C233" s="28" t="s">
        <v>152</v>
      </c>
      <c r="D233" s="28" t="s">
        <v>209</v>
      </c>
      <c r="E233" s="28" t="s">
        <v>209</v>
      </c>
      <c r="F233" s="46" t="s">
        <v>220</v>
      </c>
      <c r="G233" s="28">
        <v>1</v>
      </c>
      <c r="H233" s="28"/>
      <c r="I233" s="28"/>
      <c r="J233" s="28"/>
      <c r="K233" s="31"/>
      <c r="L233" s="28"/>
      <c r="M233" s="33">
        <f t="shared" si="28"/>
        <v>1</v>
      </c>
      <c r="N233" s="33">
        <f t="shared" si="29"/>
        <v>0</v>
      </c>
      <c r="O233" s="28"/>
      <c r="P233" s="28"/>
      <c r="Q233" s="31"/>
      <c r="R233" s="31"/>
      <c r="S233" s="28"/>
      <c r="T233" s="31"/>
      <c r="U233" s="28"/>
      <c r="V233" s="43"/>
    </row>
    <row r="234" spans="1:22" ht="66" hidden="1" outlineLevel="1" x14ac:dyDescent="0.3">
      <c r="A234" s="28"/>
      <c r="B234" s="29">
        <v>52</v>
      </c>
      <c r="C234" s="28" t="s">
        <v>152</v>
      </c>
      <c r="D234" s="28" t="s">
        <v>209</v>
      </c>
      <c r="E234" s="28" t="s">
        <v>221</v>
      </c>
      <c r="F234" s="46" t="s">
        <v>222</v>
      </c>
      <c r="G234" s="28"/>
      <c r="H234" s="28">
        <v>1</v>
      </c>
      <c r="I234" s="28">
        <v>1</v>
      </c>
      <c r="J234" s="28">
        <v>1</v>
      </c>
      <c r="K234" s="31">
        <v>30</v>
      </c>
      <c r="L234" s="28" t="s">
        <v>167</v>
      </c>
      <c r="M234" s="33">
        <f t="shared" si="28"/>
        <v>0</v>
      </c>
      <c r="N234" s="33">
        <f t="shared" si="29"/>
        <v>0</v>
      </c>
      <c r="O234" s="28"/>
      <c r="P234" s="28"/>
      <c r="Q234" s="31"/>
      <c r="R234" s="31"/>
      <c r="S234" s="28"/>
      <c r="T234" s="31"/>
      <c r="U234" s="28"/>
      <c r="V234" s="43" t="s">
        <v>54</v>
      </c>
    </row>
    <row r="235" spans="1:22" ht="33" hidden="1" outlineLevel="1" x14ac:dyDescent="0.3">
      <c r="A235" s="28"/>
      <c r="B235" s="29">
        <v>53</v>
      </c>
      <c r="C235" s="28" t="s">
        <v>152</v>
      </c>
      <c r="D235" s="28" t="s">
        <v>209</v>
      </c>
      <c r="E235" s="28" t="s">
        <v>223</v>
      </c>
      <c r="F235" s="46" t="s">
        <v>224</v>
      </c>
      <c r="G235" s="28"/>
      <c r="H235" s="28">
        <v>1</v>
      </c>
      <c r="I235" s="28"/>
      <c r="J235" s="28"/>
      <c r="K235" s="31"/>
      <c r="L235" s="28"/>
      <c r="M235" s="33">
        <f t="shared" si="28"/>
        <v>0</v>
      </c>
      <c r="N235" s="33">
        <f t="shared" si="29"/>
        <v>1</v>
      </c>
      <c r="O235" s="28"/>
      <c r="P235" s="28"/>
      <c r="Q235" s="31"/>
      <c r="R235" s="31"/>
      <c r="S235" s="28"/>
      <c r="T235" s="31"/>
      <c r="U235" s="28"/>
      <c r="V235" s="43" t="s">
        <v>54</v>
      </c>
    </row>
    <row r="236" spans="1:22" ht="33" hidden="1" outlineLevel="1" x14ac:dyDescent="0.3">
      <c r="A236" s="28"/>
      <c r="B236" s="29">
        <v>54</v>
      </c>
      <c r="C236" s="28" t="s">
        <v>152</v>
      </c>
      <c r="D236" s="28" t="s">
        <v>209</v>
      </c>
      <c r="E236" s="28" t="s">
        <v>225</v>
      </c>
      <c r="F236" s="46" t="s">
        <v>226</v>
      </c>
      <c r="G236" s="28"/>
      <c r="H236" s="28">
        <v>1</v>
      </c>
      <c r="I236" s="28"/>
      <c r="J236" s="28"/>
      <c r="K236" s="31"/>
      <c r="L236" s="28"/>
      <c r="M236" s="33">
        <f t="shared" si="28"/>
        <v>0</v>
      </c>
      <c r="N236" s="33">
        <f t="shared" si="29"/>
        <v>1</v>
      </c>
      <c r="O236" s="28"/>
      <c r="P236" s="28"/>
      <c r="Q236" s="31"/>
      <c r="R236" s="31"/>
      <c r="S236" s="28"/>
      <c r="T236" s="31"/>
      <c r="U236" s="28"/>
      <c r="V236" s="43" t="s">
        <v>54</v>
      </c>
    </row>
    <row r="237" spans="1:22" ht="49.5" hidden="1" outlineLevel="1" x14ac:dyDescent="0.3">
      <c r="A237" s="28"/>
      <c r="B237" s="29">
        <v>55</v>
      </c>
      <c r="C237" s="28" t="s">
        <v>152</v>
      </c>
      <c r="D237" s="28" t="s">
        <v>209</v>
      </c>
      <c r="E237" s="28" t="s">
        <v>227</v>
      </c>
      <c r="F237" s="46" t="s">
        <v>228</v>
      </c>
      <c r="G237" s="28"/>
      <c r="H237" s="28">
        <v>1</v>
      </c>
      <c r="I237" s="28"/>
      <c r="J237" s="28"/>
      <c r="K237" s="31"/>
      <c r="L237" s="28"/>
      <c r="M237" s="33">
        <f t="shared" si="28"/>
        <v>0</v>
      </c>
      <c r="N237" s="33">
        <f t="shared" si="29"/>
        <v>1</v>
      </c>
      <c r="O237" s="28"/>
      <c r="P237" s="28"/>
      <c r="Q237" s="31"/>
      <c r="R237" s="31"/>
      <c r="S237" s="28"/>
      <c r="T237" s="31"/>
      <c r="U237" s="28"/>
      <c r="V237" s="43" t="s">
        <v>54</v>
      </c>
    </row>
    <row r="238" spans="1:22" ht="49.5" hidden="1" outlineLevel="1" x14ac:dyDescent="0.3">
      <c r="A238" s="28"/>
      <c r="B238" s="29">
        <v>56</v>
      </c>
      <c r="C238" s="28" t="s">
        <v>152</v>
      </c>
      <c r="D238" s="28" t="s">
        <v>209</v>
      </c>
      <c r="E238" s="28" t="s">
        <v>227</v>
      </c>
      <c r="F238" s="45" t="s">
        <v>229</v>
      </c>
      <c r="G238" s="28"/>
      <c r="H238" s="28">
        <v>1</v>
      </c>
      <c r="I238" s="28"/>
      <c r="J238" s="28"/>
      <c r="K238" s="31"/>
      <c r="L238" s="28"/>
      <c r="M238" s="33">
        <f t="shared" si="28"/>
        <v>0</v>
      </c>
      <c r="N238" s="33">
        <f t="shared" si="29"/>
        <v>1</v>
      </c>
      <c r="O238" s="28"/>
      <c r="P238" s="28"/>
      <c r="Q238" s="31"/>
      <c r="R238" s="31"/>
      <c r="S238" s="28"/>
      <c r="T238" s="31"/>
      <c r="U238" s="28"/>
      <c r="V238" s="43" t="s">
        <v>54</v>
      </c>
    </row>
    <row r="239" spans="1:22" hidden="1" x14ac:dyDescent="0.3">
      <c r="A239" s="33">
        <v>4</v>
      </c>
      <c r="B239" s="6"/>
      <c r="C239" s="28" t="s">
        <v>152</v>
      </c>
      <c r="D239" s="33"/>
      <c r="E239" s="33"/>
      <c r="F239" s="33"/>
      <c r="G239" s="33">
        <f>SUM(G183:G238)</f>
        <v>33</v>
      </c>
      <c r="H239" s="33">
        <f>SUM(H183:H238)</f>
        <v>23</v>
      </c>
      <c r="I239" s="33">
        <f>SUM(I183:I238)</f>
        <v>27</v>
      </c>
      <c r="J239" s="33">
        <f>SUM(J183:J238)</f>
        <v>35</v>
      </c>
      <c r="K239" s="47">
        <f>SUM(K183:K238)</f>
        <v>2259</v>
      </c>
      <c r="L239" s="33" t="s">
        <v>40</v>
      </c>
      <c r="M239" s="33">
        <f t="shared" ref="M239:T239" si="30">IF(SUM(M183:M238)=0, "-", SUM(M183:M238))</f>
        <v>12</v>
      </c>
      <c r="N239" s="33">
        <f t="shared" si="30"/>
        <v>17</v>
      </c>
      <c r="O239" s="33">
        <f t="shared" si="30"/>
        <v>6</v>
      </c>
      <c r="P239" s="33">
        <f t="shared" si="30"/>
        <v>6</v>
      </c>
      <c r="Q239" s="47">
        <f t="shared" si="30"/>
        <v>1150</v>
      </c>
      <c r="R239" s="33" t="str">
        <f t="shared" si="30"/>
        <v>-</v>
      </c>
      <c r="S239" s="33" t="str">
        <f t="shared" si="30"/>
        <v>-</v>
      </c>
      <c r="T239" s="47" t="str">
        <f t="shared" si="30"/>
        <v>-</v>
      </c>
      <c r="U239" s="33">
        <f>IF(SUM(U183:U238)=0, "-", SUM(U183:U238))</f>
        <v>10</v>
      </c>
      <c r="V239" s="33" t="s">
        <v>54</v>
      </c>
    </row>
    <row r="240" spans="1:22" ht="82.5" hidden="1" outlineLevel="1" x14ac:dyDescent="0.3">
      <c r="A240" s="28"/>
      <c r="B240" s="29">
        <v>1</v>
      </c>
      <c r="C240" s="28" t="s">
        <v>230</v>
      </c>
      <c r="D240" s="28" t="s">
        <v>231</v>
      </c>
      <c r="E240" s="32" t="s">
        <v>232</v>
      </c>
      <c r="F240" s="32" t="s">
        <v>233</v>
      </c>
      <c r="G240" s="28"/>
      <c r="H240" s="28">
        <v>1</v>
      </c>
      <c r="I240" s="28"/>
      <c r="J240" s="28" t="s">
        <v>234</v>
      </c>
      <c r="K240" s="31" t="s">
        <v>234</v>
      </c>
      <c r="L240" s="34" t="s">
        <v>234</v>
      </c>
      <c r="M240" s="33">
        <f t="shared" ref="M240:M275" si="31">IF(AND(G240=1,NOT(I240=1)), 1, 0)</f>
        <v>0</v>
      </c>
      <c r="N240" s="33">
        <f t="shared" ref="N240:N275" si="32">IF(AND(H240=1,NOT(I240=1)), 1, 0)</f>
        <v>1</v>
      </c>
      <c r="O240" s="28"/>
      <c r="P240" s="28"/>
      <c r="Q240" s="31"/>
      <c r="R240" s="31">
        <v>1</v>
      </c>
      <c r="S240" s="28">
        <v>1</v>
      </c>
      <c r="T240" s="31">
        <v>250</v>
      </c>
      <c r="U240" s="48"/>
      <c r="V240" s="48"/>
    </row>
    <row r="241" spans="1:22" ht="82.5" hidden="1" outlineLevel="1" x14ac:dyDescent="0.3">
      <c r="A241" s="28"/>
      <c r="B241" s="29">
        <v>2</v>
      </c>
      <c r="C241" s="28" t="s">
        <v>230</v>
      </c>
      <c r="D241" s="28" t="s">
        <v>231</v>
      </c>
      <c r="E241" s="32" t="s">
        <v>232</v>
      </c>
      <c r="F241" s="32" t="s">
        <v>235</v>
      </c>
      <c r="G241" s="28"/>
      <c r="H241" s="28">
        <v>1</v>
      </c>
      <c r="I241" s="28">
        <v>1</v>
      </c>
      <c r="J241" s="28">
        <v>1</v>
      </c>
      <c r="K241" s="31">
        <v>100</v>
      </c>
      <c r="L241" s="34">
        <v>43938</v>
      </c>
      <c r="M241" s="33">
        <f t="shared" si="31"/>
        <v>0</v>
      </c>
      <c r="N241" s="33">
        <f t="shared" si="32"/>
        <v>0</v>
      </c>
      <c r="O241" s="28"/>
      <c r="P241" s="28"/>
      <c r="Q241" s="31"/>
      <c r="R241" s="31"/>
      <c r="S241" s="28"/>
      <c r="T241" s="31"/>
      <c r="U241" s="48"/>
      <c r="V241" s="48"/>
    </row>
    <row r="242" spans="1:22" ht="66" hidden="1" outlineLevel="1" x14ac:dyDescent="0.3">
      <c r="A242" s="28"/>
      <c r="B242" s="29">
        <v>3</v>
      </c>
      <c r="C242" s="28" t="s">
        <v>230</v>
      </c>
      <c r="D242" s="28" t="s">
        <v>231</v>
      </c>
      <c r="E242" s="32" t="s">
        <v>236</v>
      </c>
      <c r="F242" s="32" t="s">
        <v>237</v>
      </c>
      <c r="G242" s="28"/>
      <c r="H242" s="28">
        <v>1</v>
      </c>
      <c r="I242" s="28">
        <v>1</v>
      </c>
      <c r="J242" s="28">
        <v>1</v>
      </c>
      <c r="K242" s="31">
        <v>60</v>
      </c>
      <c r="L242" s="34">
        <v>43938</v>
      </c>
      <c r="M242" s="33">
        <f t="shared" si="31"/>
        <v>0</v>
      </c>
      <c r="N242" s="33">
        <f t="shared" si="32"/>
        <v>0</v>
      </c>
      <c r="O242" s="28"/>
      <c r="P242" s="28"/>
      <c r="Q242" s="31"/>
      <c r="R242" s="31"/>
      <c r="S242" s="28"/>
      <c r="T242" s="31"/>
      <c r="U242" s="48"/>
      <c r="V242" s="48"/>
    </row>
    <row r="243" spans="1:22" ht="49.5" hidden="1" outlineLevel="1" x14ac:dyDescent="0.3">
      <c r="A243" s="28"/>
      <c r="B243" s="29">
        <v>4</v>
      </c>
      <c r="C243" s="28" t="s">
        <v>230</v>
      </c>
      <c r="D243" s="28" t="s">
        <v>238</v>
      </c>
      <c r="E243" s="32" t="s">
        <v>234</v>
      </c>
      <c r="F243" s="32" t="s">
        <v>239</v>
      </c>
      <c r="G243" s="28">
        <v>1</v>
      </c>
      <c r="H243" s="28">
        <v>0</v>
      </c>
      <c r="I243" s="28">
        <v>0</v>
      </c>
      <c r="J243" s="28" t="s">
        <v>234</v>
      </c>
      <c r="K243" s="31" t="s">
        <v>234</v>
      </c>
      <c r="L243" s="34" t="s">
        <v>234</v>
      </c>
      <c r="M243" s="33">
        <f t="shared" si="31"/>
        <v>1</v>
      </c>
      <c r="N243" s="33">
        <f t="shared" si="32"/>
        <v>0</v>
      </c>
      <c r="O243" s="28">
        <v>0</v>
      </c>
      <c r="P243" s="28" t="s">
        <v>234</v>
      </c>
      <c r="Q243" s="31" t="s">
        <v>234</v>
      </c>
      <c r="R243" s="31"/>
      <c r="S243" s="28" t="s">
        <v>234</v>
      </c>
      <c r="T243" s="31" t="s">
        <v>234</v>
      </c>
      <c r="U243" s="48"/>
      <c r="V243" s="49"/>
    </row>
    <row r="244" spans="1:22" ht="49.5" hidden="1" outlineLevel="1" x14ac:dyDescent="0.3">
      <c r="A244" s="28"/>
      <c r="B244" s="29">
        <v>5</v>
      </c>
      <c r="C244" s="28" t="s">
        <v>230</v>
      </c>
      <c r="D244" s="28" t="s">
        <v>238</v>
      </c>
      <c r="E244" s="32" t="s">
        <v>234</v>
      </c>
      <c r="F244" s="32" t="s">
        <v>240</v>
      </c>
      <c r="G244" s="28">
        <v>1</v>
      </c>
      <c r="H244" s="28">
        <v>0</v>
      </c>
      <c r="I244" s="28">
        <v>0</v>
      </c>
      <c r="J244" s="28" t="s">
        <v>234</v>
      </c>
      <c r="K244" s="31" t="s">
        <v>234</v>
      </c>
      <c r="L244" s="34" t="s">
        <v>234</v>
      </c>
      <c r="M244" s="33">
        <f t="shared" si="31"/>
        <v>1</v>
      </c>
      <c r="N244" s="33">
        <f t="shared" si="32"/>
        <v>0</v>
      </c>
      <c r="O244" s="28">
        <v>0</v>
      </c>
      <c r="P244" s="28" t="s">
        <v>234</v>
      </c>
      <c r="Q244" s="31" t="s">
        <v>234</v>
      </c>
      <c r="R244" s="31"/>
      <c r="S244" s="28" t="s">
        <v>234</v>
      </c>
      <c r="T244" s="31" t="s">
        <v>234</v>
      </c>
      <c r="U244" s="48"/>
      <c r="V244" s="49"/>
    </row>
    <row r="245" spans="1:22" ht="49.5" hidden="1" outlineLevel="1" x14ac:dyDescent="0.3">
      <c r="A245" s="28"/>
      <c r="B245" s="29">
        <v>6</v>
      </c>
      <c r="C245" s="28" t="s">
        <v>230</v>
      </c>
      <c r="D245" s="28" t="s">
        <v>238</v>
      </c>
      <c r="E245" s="32" t="s">
        <v>234</v>
      </c>
      <c r="F245" s="32" t="s">
        <v>241</v>
      </c>
      <c r="G245" s="28">
        <v>1</v>
      </c>
      <c r="H245" s="28">
        <v>0</v>
      </c>
      <c r="I245" s="28">
        <v>1</v>
      </c>
      <c r="J245" s="28">
        <v>1</v>
      </c>
      <c r="K245" s="31">
        <v>40</v>
      </c>
      <c r="L245" s="34" t="s">
        <v>242</v>
      </c>
      <c r="M245" s="33">
        <f t="shared" si="31"/>
        <v>0</v>
      </c>
      <c r="N245" s="33">
        <f t="shared" si="32"/>
        <v>0</v>
      </c>
      <c r="O245" s="28">
        <v>0</v>
      </c>
      <c r="P245" s="28" t="s">
        <v>234</v>
      </c>
      <c r="Q245" s="31" t="s">
        <v>234</v>
      </c>
      <c r="R245" s="31"/>
      <c r="S245" s="28" t="s">
        <v>234</v>
      </c>
      <c r="T245" s="31" t="s">
        <v>234</v>
      </c>
      <c r="U245" s="48"/>
      <c r="V245" s="49"/>
    </row>
    <row r="246" spans="1:22" ht="66" hidden="1" outlineLevel="1" x14ac:dyDescent="0.3">
      <c r="A246" s="28"/>
      <c r="B246" s="29">
        <v>7</v>
      </c>
      <c r="C246" s="28" t="s">
        <v>230</v>
      </c>
      <c r="D246" s="28" t="s">
        <v>238</v>
      </c>
      <c r="E246" s="32" t="s">
        <v>234</v>
      </c>
      <c r="F246" s="32" t="s">
        <v>243</v>
      </c>
      <c r="G246" s="28">
        <v>1</v>
      </c>
      <c r="H246" s="28">
        <v>0</v>
      </c>
      <c r="I246" s="28">
        <v>1</v>
      </c>
      <c r="J246" s="28">
        <v>1</v>
      </c>
      <c r="K246" s="31">
        <v>6</v>
      </c>
      <c r="L246" s="34" t="s">
        <v>242</v>
      </c>
      <c r="M246" s="33">
        <f t="shared" si="31"/>
        <v>0</v>
      </c>
      <c r="N246" s="33">
        <f t="shared" si="32"/>
        <v>0</v>
      </c>
      <c r="O246" s="28">
        <v>0</v>
      </c>
      <c r="P246" s="28" t="s">
        <v>234</v>
      </c>
      <c r="Q246" s="31" t="s">
        <v>234</v>
      </c>
      <c r="R246" s="31"/>
      <c r="S246" s="28" t="s">
        <v>234</v>
      </c>
      <c r="T246" s="31" t="s">
        <v>234</v>
      </c>
      <c r="U246" s="48"/>
      <c r="V246" s="49"/>
    </row>
    <row r="247" spans="1:22" ht="49.5" hidden="1" outlineLevel="1" x14ac:dyDescent="0.3">
      <c r="A247" s="28"/>
      <c r="B247" s="29">
        <v>8</v>
      </c>
      <c r="C247" s="28" t="s">
        <v>230</v>
      </c>
      <c r="D247" s="28" t="s">
        <v>238</v>
      </c>
      <c r="E247" s="28" t="s">
        <v>244</v>
      </c>
      <c r="F247" s="32" t="s">
        <v>245</v>
      </c>
      <c r="G247" s="28">
        <v>0</v>
      </c>
      <c r="H247" s="28">
        <v>1</v>
      </c>
      <c r="I247" s="28">
        <v>1</v>
      </c>
      <c r="J247" s="28">
        <v>4</v>
      </c>
      <c r="K247" s="35">
        <v>435</v>
      </c>
      <c r="L247" s="34" t="s">
        <v>242</v>
      </c>
      <c r="M247" s="33">
        <f t="shared" si="31"/>
        <v>0</v>
      </c>
      <c r="N247" s="33">
        <f t="shared" si="32"/>
        <v>0</v>
      </c>
      <c r="O247" s="28">
        <v>0</v>
      </c>
      <c r="P247" s="28" t="s">
        <v>234</v>
      </c>
      <c r="Q247" s="31" t="s">
        <v>234</v>
      </c>
      <c r="R247" s="31"/>
      <c r="S247" s="28" t="s">
        <v>234</v>
      </c>
      <c r="T247" s="31" t="s">
        <v>234</v>
      </c>
      <c r="U247" s="48"/>
      <c r="V247" s="49"/>
    </row>
    <row r="248" spans="1:22" ht="49.5" hidden="1" outlineLevel="1" x14ac:dyDescent="0.3">
      <c r="A248" s="28"/>
      <c r="B248" s="29">
        <v>9</v>
      </c>
      <c r="C248" s="28" t="s">
        <v>230</v>
      </c>
      <c r="D248" s="28" t="s">
        <v>238</v>
      </c>
      <c r="E248" s="32" t="s">
        <v>234</v>
      </c>
      <c r="F248" s="32" t="s">
        <v>246</v>
      </c>
      <c r="G248" s="28">
        <v>1</v>
      </c>
      <c r="H248" s="28">
        <v>0</v>
      </c>
      <c r="I248" s="28">
        <v>1</v>
      </c>
      <c r="J248" s="28">
        <v>2</v>
      </c>
      <c r="K248" s="35">
        <v>260</v>
      </c>
      <c r="L248" s="34" t="s">
        <v>242</v>
      </c>
      <c r="M248" s="33">
        <f t="shared" si="31"/>
        <v>0</v>
      </c>
      <c r="N248" s="33">
        <f t="shared" si="32"/>
        <v>0</v>
      </c>
      <c r="O248" s="28">
        <v>0</v>
      </c>
      <c r="P248" s="28" t="s">
        <v>234</v>
      </c>
      <c r="Q248" s="31" t="s">
        <v>234</v>
      </c>
      <c r="R248" s="31"/>
      <c r="S248" s="28" t="s">
        <v>234</v>
      </c>
      <c r="T248" s="31" t="s">
        <v>234</v>
      </c>
      <c r="U248" s="48"/>
      <c r="V248" s="49"/>
    </row>
    <row r="249" spans="1:22" ht="49.5" hidden="1" outlineLevel="1" x14ac:dyDescent="0.3">
      <c r="A249" s="28"/>
      <c r="B249" s="29">
        <v>10</v>
      </c>
      <c r="C249" s="28" t="s">
        <v>230</v>
      </c>
      <c r="D249" s="28" t="s">
        <v>238</v>
      </c>
      <c r="E249" s="28" t="s">
        <v>244</v>
      </c>
      <c r="F249" s="32" t="s">
        <v>247</v>
      </c>
      <c r="G249" s="28">
        <v>0</v>
      </c>
      <c r="H249" s="28">
        <v>1</v>
      </c>
      <c r="I249" s="28">
        <v>0</v>
      </c>
      <c r="J249" s="28" t="s">
        <v>234</v>
      </c>
      <c r="K249" s="31" t="s">
        <v>234</v>
      </c>
      <c r="L249" s="34" t="s">
        <v>234</v>
      </c>
      <c r="M249" s="33">
        <f t="shared" si="31"/>
        <v>0</v>
      </c>
      <c r="N249" s="33">
        <f t="shared" si="32"/>
        <v>1</v>
      </c>
      <c r="O249" s="28">
        <v>0</v>
      </c>
      <c r="P249" s="28" t="s">
        <v>234</v>
      </c>
      <c r="Q249" s="31" t="s">
        <v>234</v>
      </c>
      <c r="R249" s="31"/>
      <c r="S249" s="28" t="s">
        <v>234</v>
      </c>
      <c r="T249" s="31" t="s">
        <v>234</v>
      </c>
      <c r="U249" s="48"/>
      <c r="V249" s="49"/>
    </row>
    <row r="250" spans="1:22" ht="66" hidden="1" outlineLevel="1" x14ac:dyDescent="0.3">
      <c r="A250" s="28"/>
      <c r="B250" s="29">
        <v>11</v>
      </c>
      <c r="C250" s="28" t="s">
        <v>230</v>
      </c>
      <c r="D250" s="28" t="s">
        <v>238</v>
      </c>
      <c r="E250" s="28" t="s">
        <v>244</v>
      </c>
      <c r="F250" s="32" t="s">
        <v>248</v>
      </c>
      <c r="G250" s="28">
        <v>0</v>
      </c>
      <c r="H250" s="28">
        <v>1</v>
      </c>
      <c r="I250" s="28">
        <v>0</v>
      </c>
      <c r="J250" s="28" t="s">
        <v>234</v>
      </c>
      <c r="K250" s="31" t="s">
        <v>234</v>
      </c>
      <c r="L250" s="34" t="s">
        <v>234</v>
      </c>
      <c r="M250" s="33">
        <f t="shared" si="31"/>
        <v>0</v>
      </c>
      <c r="N250" s="33">
        <f t="shared" si="32"/>
        <v>1</v>
      </c>
      <c r="O250" s="28">
        <v>0</v>
      </c>
      <c r="P250" s="28" t="s">
        <v>234</v>
      </c>
      <c r="Q250" s="31" t="s">
        <v>234</v>
      </c>
      <c r="R250" s="31"/>
      <c r="S250" s="28" t="s">
        <v>234</v>
      </c>
      <c r="T250" s="31" t="s">
        <v>234</v>
      </c>
      <c r="U250" s="48"/>
      <c r="V250" s="49"/>
    </row>
    <row r="251" spans="1:22" ht="33" hidden="1" outlineLevel="1" x14ac:dyDescent="0.3">
      <c r="A251" s="28"/>
      <c r="B251" s="29">
        <v>12</v>
      </c>
      <c r="C251" s="28" t="s">
        <v>230</v>
      </c>
      <c r="D251" s="28" t="s">
        <v>238</v>
      </c>
      <c r="E251" s="28" t="s">
        <v>244</v>
      </c>
      <c r="F251" s="32" t="s">
        <v>249</v>
      </c>
      <c r="G251" s="28">
        <v>0</v>
      </c>
      <c r="H251" s="28">
        <v>1</v>
      </c>
      <c r="I251" s="28">
        <v>1</v>
      </c>
      <c r="J251" s="28">
        <v>1</v>
      </c>
      <c r="K251" s="35">
        <v>10</v>
      </c>
      <c r="L251" s="34" t="s">
        <v>242</v>
      </c>
      <c r="M251" s="33">
        <f t="shared" si="31"/>
        <v>0</v>
      </c>
      <c r="N251" s="33">
        <f t="shared" si="32"/>
        <v>0</v>
      </c>
      <c r="O251" s="28">
        <v>0</v>
      </c>
      <c r="P251" s="28" t="s">
        <v>234</v>
      </c>
      <c r="Q251" s="31" t="s">
        <v>234</v>
      </c>
      <c r="R251" s="31"/>
      <c r="S251" s="28" t="s">
        <v>234</v>
      </c>
      <c r="T251" s="31" t="s">
        <v>234</v>
      </c>
      <c r="U251" s="48"/>
      <c r="V251" s="49"/>
    </row>
    <row r="252" spans="1:22" ht="49.5" hidden="1" outlineLevel="1" x14ac:dyDescent="0.3">
      <c r="A252" s="28"/>
      <c r="B252" s="29">
        <v>13</v>
      </c>
      <c r="C252" s="28" t="s">
        <v>230</v>
      </c>
      <c r="D252" s="28" t="s">
        <v>250</v>
      </c>
      <c r="E252" s="32" t="s">
        <v>251</v>
      </c>
      <c r="F252" s="32" t="s">
        <v>252</v>
      </c>
      <c r="G252" s="28"/>
      <c r="H252" s="28">
        <v>1</v>
      </c>
      <c r="I252" s="28">
        <v>1</v>
      </c>
      <c r="J252" s="28">
        <v>1</v>
      </c>
      <c r="K252" s="35">
        <v>34</v>
      </c>
      <c r="L252" s="34">
        <v>43940</v>
      </c>
      <c r="M252" s="33">
        <f t="shared" si="31"/>
        <v>0</v>
      </c>
      <c r="N252" s="33">
        <f t="shared" si="32"/>
        <v>0</v>
      </c>
      <c r="O252" s="28"/>
      <c r="P252" s="28"/>
      <c r="Q252" s="31"/>
      <c r="R252" s="31"/>
      <c r="S252" s="28"/>
      <c r="T252" s="31"/>
      <c r="U252" s="48"/>
      <c r="V252" s="48"/>
    </row>
    <row r="253" spans="1:22" ht="132" hidden="1" outlineLevel="1" x14ac:dyDescent="0.3">
      <c r="A253" s="28"/>
      <c r="B253" s="29">
        <v>14</v>
      </c>
      <c r="C253" s="28" t="s">
        <v>230</v>
      </c>
      <c r="D253" s="28" t="s">
        <v>250</v>
      </c>
      <c r="E253" s="32" t="s">
        <v>251</v>
      </c>
      <c r="F253" s="50" t="s">
        <v>253</v>
      </c>
      <c r="G253" s="28"/>
      <c r="H253" s="28">
        <v>1</v>
      </c>
      <c r="I253" s="28">
        <v>1</v>
      </c>
      <c r="J253" s="28">
        <v>1</v>
      </c>
      <c r="K253" s="35">
        <v>560</v>
      </c>
      <c r="L253" s="34">
        <v>43938</v>
      </c>
      <c r="M253" s="33">
        <f t="shared" si="31"/>
        <v>0</v>
      </c>
      <c r="N253" s="33">
        <f t="shared" si="32"/>
        <v>0</v>
      </c>
      <c r="O253" s="28"/>
      <c r="P253" s="28"/>
      <c r="Q253" s="31"/>
      <c r="R253" s="31"/>
      <c r="S253" s="28"/>
      <c r="T253" s="31"/>
      <c r="U253" s="48"/>
      <c r="V253" s="48"/>
    </row>
    <row r="254" spans="1:22" ht="82.5" hidden="1" outlineLevel="1" x14ac:dyDescent="0.3">
      <c r="A254" s="28"/>
      <c r="B254" s="29">
        <v>15</v>
      </c>
      <c r="C254" s="28" t="s">
        <v>230</v>
      </c>
      <c r="D254" s="28" t="s">
        <v>250</v>
      </c>
      <c r="E254" s="32" t="s">
        <v>251</v>
      </c>
      <c r="F254" s="38" t="s">
        <v>254</v>
      </c>
      <c r="G254" s="28"/>
      <c r="H254" s="28">
        <v>1</v>
      </c>
      <c r="I254" s="28">
        <v>1</v>
      </c>
      <c r="J254" s="28">
        <v>1</v>
      </c>
      <c r="K254" s="35">
        <v>100</v>
      </c>
      <c r="L254" s="34">
        <v>43939</v>
      </c>
      <c r="M254" s="33">
        <f t="shared" si="31"/>
        <v>0</v>
      </c>
      <c r="N254" s="33">
        <f t="shared" si="32"/>
        <v>0</v>
      </c>
      <c r="O254" s="28"/>
      <c r="P254" s="28"/>
      <c r="Q254" s="31"/>
      <c r="R254" s="31"/>
      <c r="S254" s="28"/>
      <c r="T254" s="31"/>
      <c r="U254" s="48"/>
      <c r="V254" s="49"/>
    </row>
    <row r="255" spans="1:22" ht="82.5" hidden="1" outlineLevel="1" x14ac:dyDescent="0.3">
      <c r="A255" s="28"/>
      <c r="B255" s="29">
        <v>16</v>
      </c>
      <c r="C255" s="28" t="s">
        <v>230</v>
      </c>
      <c r="D255" s="28" t="s">
        <v>250</v>
      </c>
      <c r="E255" s="32" t="s">
        <v>251</v>
      </c>
      <c r="F255" s="32" t="s">
        <v>255</v>
      </c>
      <c r="G255" s="28"/>
      <c r="H255" s="28">
        <v>1</v>
      </c>
      <c r="I255" s="28"/>
      <c r="J255" s="28"/>
      <c r="K255" s="35"/>
      <c r="L255" s="34"/>
      <c r="M255" s="33">
        <f t="shared" si="31"/>
        <v>0</v>
      </c>
      <c r="N255" s="33">
        <f t="shared" si="32"/>
        <v>1</v>
      </c>
      <c r="O255" s="28"/>
      <c r="P255" s="28"/>
      <c r="Q255" s="31"/>
      <c r="R255" s="31">
        <v>1</v>
      </c>
      <c r="S255" s="28">
        <v>1</v>
      </c>
      <c r="T255" s="31">
        <v>60</v>
      </c>
      <c r="U255" s="48"/>
      <c r="V255" s="48"/>
    </row>
    <row r="256" spans="1:22" ht="49.5" hidden="1" outlineLevel="1" x14ac:dyDescent="0.3">
      <c r="A256" s="28"/>
      <c r="B256" s="29">
        <v>17</v>
      </c>
      <c r="C256" s="28" t="s">
        <v>230</v>
      </c>
      <c r="D256" s="28" t="s">
        <v>256</v>
      </c>
      <c r="E256" s="28" t="s">
        <v>257</v>
      </c>
      <c r="F256" s="50" t="s">
        <v>258</v>
      </c>
      <c r="G256" s="28"/>
      <c r="H256" s="28">
        <v>1</v>
      </c>
      <c r="I256" s="28"/>
      <c r="J256" s="28"/>
      <c r="K256" s="35"/>
      <c r="L256" s="34"/>
      <c r="M256" s="33">
        <f t="shared" si="31"/>
        <v>0</v>
      </c>
      <c r="N256" s="33">
        <f t="shared" si="32"/>
        <v>1</v>
      </c>
      <c r="O256" s="28"/>
      <c r="P256" s="28"/>
      <c r="Q256" s="31"/>
      <c r="R256" s="31"/>
      <c r="S256" s="28"/>
      <c r="T256" s="31"/>
      <c r="U256" s="48"/>
      <c r="V256" s="48"/>
    </row>
    <row r="257" spans="1:22" ht="82.5" hidden="1" outlineLevel="1" x14ac:dyDescent="0.3">
      <c r="A257" s="28"/>
      <c r="B257" s="29">
        <v>18</v>
      </c>
      <c r="C257" s="28" t="s">
        <v>230</v>
      </c>
      <c r="D257" s="28" t="s">
        <v>256</v>
      </c>
      <c r="E257" s="28" t="s">
        <v>257</v>
      </c>
      <c r="F257" s="50" t="s">
        <v>259</v>
      </c>
      <c r="G257" s="28"/>
      <c r="H257" s="28">
        <v>1</v>
      </c>
      <c r="I257" s="28">
        <v>1</v>
      </c>
      <c r="J257" s="28">
        <v>1</v>
      </c>
      <c r="K257" s="35">
        <v>200</v>
      </c>
      <c r="L257" s="34">
        <v>43910</v>
      </c>
      <c r="M257" s="33">
        <f t="shared" si="31"/>
        <v>0</v>
      </c>
      <c r="N257" s="33">
        <f t="shared" si="32"/>
        <v>0</v>
      </c>
      <c r="O257" s="28"/>
      <c r="P257" s="28"/>
      <c r="Q257" s="31"/>
      <c r="R257" s="31"/>
      <c r="S257" s="28"/>
      <c r="T257" s="31"/>
      <c r="U257" s="48"/>
      <c r="V257" s="48"/>
    </row>
    <row r="258" spans="1:22" ht="49.5" hidden="1" outlineLevel="1" x14ac:dyDescent="0.3">
      <c r="A258" s="28"/>
      <c r="B258" s="29">
        <v>19</v>
      </c>
      <c r="C258" s="28" t="s">
        <v>230</v>
      </c>
      <c r="D258" s="28" t="s">
        <v>256</v>
      </c>
      <c r="E258" s="28" t="s">
        <v>257</v>
      </c>
      <c r="F258" s="50" t="s">
        <v>260</v>
      </c>
      <c r="G258" s="28"/>
      <c r="H258" s="28">
        <v>1</v>
      </c>
      <c r="I258" s="28">
        <v>1</v>
      </c>
      <c r="J258" s="28">
        <v>1</v>
      </c>
      <c r="K258" s="35">
        <v>200</v>
      </c>
      <c r="L258" s="34">
        <v>43906</v>
      </c>
      <c r="M258" s="33">
        <f t="shared" si="31"/>
        <v>0</v>
      </c>
      <c r="N258" s="33">
        <f t="shared" si="32"/>
        <v>0</v>
      </c>
      <c r="O258" s="28"/>
      <c r="P258" s="28"/>
      <c r="Q258" s="31"/>
      <c r="R258" s="31"/>
      <c r="S258" s="28"/>
      <c r="T258" s="31"/>
      <c r="U258" s="48"/>
      <c r="V258" s="48"/>
    </row>
    <row r="259" spans="1:22" ht="66" hidden="1" outlineLevel="1" x14ac:dyDescent="0.3">
      <c r="A259" s="28"/>
      <c r="B259" s="29">
        <v>20</v>
      </c>
      <c r="C259" s="28" t="s">
        <v>230</v>
      </c>
      <c r="D259" s="28" t="s">
        <v>256</v>
      </c>
      <c r="E259" s="28" t="s">
        <v>257</v>
      </c>
      <c r="F259" s="50" t="s">
        <v>261</v>
      </c>
      <c r="G259" s="28"/>
      <c r="H259" s="28">
        <v>1</v>
      </c>
      <c r="I259" s="28">
        <v>1</v>
      </c>
      <c r="J259" s="28">
        <v>1</v>
      </c>
      <c r="K259" s="35">
        <v>200</v>
      </c>
      <c r="L259" s="34">
        <v>43818</v>
      </c>
      <c r="M259" s="33">
        <f t="shared" si="31"/>
        <v>0</v>
      </c>
      <c r="N259" s="33">
        <f t="shared" si="32"/>
        <v>0</v>
      </c>
      <c r="O259" s="28"/>
      <c r="P259" s="28"/>
      <c r="Q259" s="31"/>
      <c r="R259" s="31"/>
      <c r="S259" s="28"/>
      <c r="T259" s="31"/>
      <c r="U259" s="48"/>
      <c r="V259" s="48"/>
    </row>
    <row r="260" spans="1:22" ht="49.5" hidden="1" outlineLevel="1" x14ac:dyDescent="0.3">
      <c r="A260" s="28"/>
      <c r="B260" s="29">
        <v>21</v>
      </c>
      <c r="C260" s="28" t="s">
        <v>230</v>
      </c>
      <c r="D260" s="28" t="s">
        <v>262</v>
      </c>
      <c r="E260" s="32" t="s">
        <v>263</v>
      </c>
      <c r="F260" s="32" t="s">
        <v>264</v>
      </c>
      <c r="G260" s="28">
        <v>0</v>
      </c>
      <c r="H260" s="28">
        <v>1</v>
      </c>
      <c r="I260" s="28">
        <v>1</v>
      </c>
      <c r="J260" s="28">
        <v>2</v>
      </c>
      <c r="K260" s="31">
        <v>50</v>
      </c>
      <c r="L260" s="34">
        <v>43881</v>
      </c>
      <c r="M260" s="33">
        <f t="shared" si="31"/>
        <v>0</v>
      </c>
      <c r="N260" s="33">
        <f t="shared" si="32"/>
        <v>0</v>
      </c>
      <c r="O260" s="28">
        <v>0</v>
      </c>
      <c r="P260" s="28" t="s">
        <v>40</v>
      </c>
      <c r="Q260" s="31" t="s">
        <v>40</v>
      </c>
      <c r="R260" s="31"/>
      <c r="S260" s="28" t="s">
        <v>167</v>
      </c>
      <c r="T260" s="31" t="s">
        <v>167</v>
      </c>
      <c r="U260" s="48"/>
      <c r="V260" s="48"/>
    </row>
    <row r="261" spans="1:22" ht="49.5" hidden="1" outlineLevel="1" x14ac:dyDescent="0.3">
      <c r="A261" s="28"/>
      <c r="B261" s="29">
        <v>22</v>
      </c>
      <c r="C261" s="28" t="s">
        <v>230</v>
      </c>
      <c r="D261" s="28" t="s">
        <v>262</v>
      </c>
      <c r="E261" s="32" t="s">
        <v>265</v>
      </c>
      <c r="F261" s="32" t="s">
        <v>266</v>
      </c>
      <c r="G261" s="28">
        <v>0</v>
      </c>
      <c r="H261" s="28">
        <v>1</v>
      </c>
      <c r="I261" s="28">
        <v>1</v>
      </c>
      <c r="J261" s="28">
        <v>1</v>
      </c>
      <c r="K261" s="31">
        <v>30</v>
      </c>
      <c r="L261" s="34">
        <v>43921</v>
      </c>
      <c r="M261" s="33">
        <f t="shared" si="31"/>
        <v>0</v>
      </c>
      <c r="N261" s="33">
        <f t="shared" si="32"/>
        <v>0</v>
      </c>
      <c r="O261" s="28">
        <v>0</v>
      </c>
      <c r="P261" s="28" t="s">
        <v>40</v>
      </c>
      <c r="Q261" s="31" t="s">
        <v>40</v>
      </c>
      <c r="R261" s="31"/>
      <c r="S261" s="28" t="s">
        <v>167</v>
      </c>
      <c r="T261" s="31" t="s">
        <v>167</v>
      </c>
      <c r="U261" s="48"/>
      <c r="V261" s="48"/>
    </row>
    <row r="262" spans="1:22" ht="49.5" hidden="1" outlineLevel="1" x14ac:dyDescent="0.3">
      <c r="A262" s="28"/>
      <c r="B262" s="29">
        <v>23</v>
      </c>
      <c r="C262" s="28" t="s">
        <v>230</v>
      </c>
      <c r="D262" s="28" t="s">
        <v>262</v>
      </c>
      <c r="E262" s="32" t="s">
        <v>263</v>
      </c>
      <c r="F262" s="32" t="s">
        <v>267</v>
      </c>
      <c r="G262" s="28">
        <v>0</v>
      </c>
      <c r="H262" s="28">
        <v>1</v>
      </c>
      <c r="I262" s="28">
        <v>1</v>
      </c>
      <c r="J262" s="28">
        <v>1</v>
      </c>
      <c r="K262" s="31">
        <v>7.5</v>
      </c>
      <c r="L262" s="34" t="s">
        <v>167</v>
      </c>
      <c r="M262" s="33">
        <f t="shared" si="31"/>
        <v>0</v>
      </c>
      <c r="N262" s="33">
        <f t="shared" si="32"/>
        <v>0</v>
      </c>
      <c r="O262" s="28">
        <v>0</v>
      </c>
      <c r="P262" s="28" t="s">
        <v>40</v>
      </c>
      <c r="Q262" s="31" t="s">
        <v>40</v>
      </c>
      <c r="R262" s="31"/>
      <c r="S262" s="28" t="s">
        <v>167</v>
      </c>
      <c r="T262" s="31" t="s">
        <v>167</v>
      </c>
      <c r="U262" s="48"/>
      <c r="V262" s="48"/>
    </row>
    <row r="263" spans="1:22" ht="49.5" hidden="1" outlineLevel="1" x14ac:dyDescent="0.3">
      <c r="A263" s="28"/>
      <c r="B263" s="29">
        <v>24</v>
      </c>
      <c r="C263" s="28" t="s">
        <v>230</v>
      </c>
      <c r="D263" s="28" t="s">
        <v>262</v>
      </c>
      <c r="E263" s="32" t="s">
        <v>263</v>
      </c>
      <c r="F263" s="32" t="s">
        <v>268</v>
      </c>
      <c r="G263" s="28">
        <v>0</v>
      </c>
      <c r="H263" s="28">
        <v>1</v>
      </c>
      <c r="I263" s="28">
        <v>1</v>
      </c>
      <c r="J263" s="28">
        <v>3</v>
      </c>
      <c r="K263" s="31">
        <v>65</v>
      </c>
      <c r="L263" s="34">
        <v>43915</v>
      </c>
      <c r="M263" s="33">
        <f t="shared" si="31"/>
        <v>0</v>
      </c>
      <c r="N263" s="33">
        <f t="shared" si="32"/>
        <v>0</v>
      </c>
      <c r="O263" s="28">
        <v>0</v>
      </c>
      <c r="P263" s="28" t="s">
        <v>40</v>
      </c>
      <c r="Q263" s="31" t="s">
        <v>40</v>
      </c>
      <c r="R263" s="31"/>
      <c r="S263" s="28" t="s">
        <v>167</v>
      </c>
      <c r="T263" s="31" t="s">
        <v>167</v>
      </c>
      <c r="U263" s="48"/>
      <c r="V263" s="48"/>
    </row>
    <row r="264" spans="1:22" ht="66" hidden="1" outlineLevel="1" x14ac:dyDescent="0.3">
      <c r="A264" s="28"/>
      <c r="B264" s="29">
        <v>25</v>
      </c>
      <c r="C264" s="28" t="s">
        <v>230</v>
      </c>
      <c r="D264" s="28" t="s">
        <v>262</v>
      </c>
      <c r="E264" s="32" t="s">
        <v>263</v>
      </c>
      <c r="F264" s="32" t="s">
        <v>269</v>
      </c>
      <c r="G264" s="28">
        <v>0</v>
      </c>
      <c r="H264" s="28">
        <v>1</v>
      </c>
      <c r="I264" s="28">
        <v>1</v>
      </c>
      <c r="J264" s="28">
        <v>3</v>
      </c>
      <c r="K264" s="31">
        <v>43.5</v>
      </c>
      <c r="L264" s="34">
        <v>43917</v>
      </c>
      <c r="M264" s="33">
        <f t="shared" si="31"/>
        <v>0</v>
      </c>
      <c r="N264" s="33">
        <f t="shared" si="32"/>
        <v>0</v>
      </c>
      <c r="O264" s="28">
        <v>0</v>
      </c>
      <c r="P264" s="28" t="s">
        <v>40</v>
      </c>
      <c r="Q264" s="31" t="s">
        <v>40</v>
      </c>
      <c r="R264" s="31"/>
      <c r="S264" s="28" t="s">
        <v>167</v>
      </c>
      <c r="T264" s="31" t="s">
        <v>167</v>
      </c>
      <c r="U264" s="48"/>
      <c r="V264" s="48"/>
    </row>
    <row r="265" spans="1:22" ht="33" hidden="1" outlineLevel="1" x14ac:dyDescent="0.3">
      <c r="A265" s="28"/>
      <c r="B265" s="29">
        <v>26</v>
      </c>
      <c r="C265" s="28" t="s">
        <v>230</v>
      </c>
      <c r="D265" s="28" t="s">
        <v>270</v>
      </c>
      <c r="E265" s="32" t="s">
        <v>271</v>
      </c>
      <c r="F265" s="32" t="s">
        <v>272</v>
      </c>
      <c r="G265" s="28" t="s">
        <v>40</v>
      </c>
      <c r="H265" s="28">
        <v>1</v>
      </c>
      <c r="I265" s="28">
        <v>0</v>
      </c>
      <c r="J265" s="28">
        <v>0</v>
      </c>
      <c r="K265" s="31">
        <v>0</v>
      </c>
      <c r="L265" s="34"/>
      <c r="M265" s="33">
        <f t="shared" si="31"/>
        <v>0</v>
      </c>
      <c r="N265" s="33">
        <f t="shared" si="32"/>
        <v>1</v>
      </c>
      <c r="O265" s="28">
        <v>0</v>
      </c>
      <c r="P265" s="28" t="s">
        <v>40</v>
      </c>
      <c r="Q265" s="31" t="s">
        <v>40</v>
      </c>
      <c r="R265" s="31">
        <v>1</v>
      </c>
      <c r="S265" s="28">
        <v>1</v>
      </c>
      <c r="T265" s="31">
        <v>630</v>
      </c>
      <c r="U265" s="48"/>
      <c r="V265" s="48"/>
    </row>
    <row r="266" spans="1:22" ht="49.5" hidden="1" outlineLevel="1" x14ac:dyDescent="0.3">
      <c r="A266" s="28"/>
      <c r="B266" s="29">
        <v>27</v>
      </c>
      <c r="C266" s="28" t="s">
        <v>230</v>
      </c>
      <c r="D266" s="28" t="s">
        <v>270</v>
      </c>
      <c r="E266" s="32" t="s">
        <v>271</v>
      </c>
      <c r="F266" s="32" t="s">
        <v>273</v>
      </c>
      <c r="G266" s="28" t="s">
        <v>40</v>
      </c>
      <c r="H266" s="28">
        <v>1</v>
      </c>
      <c r="I266" s="28">
        <v>0</v>
      </c>
      <c r="J266" s="28">
        <v>0</v>
      </c>
      <c r="K266" s="31">
        <v>0</v>
      </c>
      <c r="L266" s="34"/>
      <c r="M266" s="33">
        <f t="shared" si="31"/>
        <v>0</v>
      </c>
      <c r="N266" s="33">
        <f t="shared" si="32"/>
        <v>1</v>
      </c>
      <c r="O266" s="28">
        <v>0</v>
      </c>
      <c r="P266" s="28" t="s">
        <v>40</v>
      </c>
      <c r="Q266" s="31" t="s">
        <v>40</v>
      </c>
      <c r="R266" s="31">
        <v>1</v>
      </c>
      <c r="S266" s="28">
        <v>1</v>
      </c>
      <c r="T266" s="31">
        <v>630</v>
      </c>
      <c r="U266" s="48"/>
      <c r="V266" s="48"/>
    </row>
    <row r="267" spans="1:22" ht="49.5" hidden="1" outlineLevel="1" x14ac:dyDescent="0.3">
      <c r="A267" s="28"/>
      <c r="B267" s="29">
        <v>28</v>
      </c>
      <c r="C267" s="28" t="s">
        <v>230</v>
      </c>
      <c r="D267" s="28" t="s">
        <v>270</v>
      </c>
      <c r="E267" s="32" t="s">
        <v>271</v>
      </c>
      <c r="F267" s="32" t="s">
        <v>274</v>
      </c>
      <c r="G267" s="28" t="s">
        <v>40</v>
      </c>
      <c r="H267" s="28">
        <v>1</v>
      </c>
      <c r="I267" s="28">
        <v>1</v>
      </c>
      <c r="J267" s="28">
        <v>1</v>
      </c>
      <c r="K267" s="31">
        <v>30</v>
      </c>
      <c r="L267" s="34" t="s">
        <v>167</v>
      </c>
      <c r="M267" s="33">
        <f t="shared" si="31"/>
        <v>0</v>
      </c>
      <c r="N267" s="33">
        <f t="shared" si="32"/>
        <v>0</v>
      </c>
      <c r="O267" s="28">
        <v>0</v>
      </c>
      <c r="P267" s="28" t="s">
        <v>40</v>
      </c>
      <c r="Q267" s="31" t="s">
        <v>40</v>
      </c>
      <c r="R267" s="31">
        <v>1</v>
      </c>
      <c r="S267" s="28">
        <v>1</v>
      </c>
      <c r="T267" s="31">
        <v>560</v>
      </c>
      <c r="U267" s="48"/>
      <c r="V267" s="48"/>
    </row>
    <row r="268" spans="1:22" ht="66" hidden="1" outlineLevel="1" x14ac:dyDescent="0.3">
      <c r="A268" s="28"/>
      <c r="B268" s="29">
        <v>29</v>
      </c>
      <c r="C268" s="28" t="s">
        <v>230</v>
      </c>
      <c r="D268" s="28" t="s">
        <v>270</v>
      </c>
      <c r="E268" s="32" t="s">
        <v>271</v>
      </c>
      <c r="F268" s="32" t="s">
        <v>275</v>
      </c>
      <c r="G268" s="28" t="s">
        <v>40</v>
      </c>
      <c r="H268" s="28">
        <v>1</v>
      </c>
      <c r="I268" s="28">
        <v>1</v>
      </c>
      <c r="J268" s="28">
        <v>5</v>
      </c>
      <c r="K268" s="31">
        <v>160</v>
      </c>
      <c r="L268" s="34" t="s">
        <v>167</v>
      </c>
      <c r="M268" s="33">
        <f t="shared" si="31"/>
        <v>0</v>
      </c>
      <c r="N268" s="33">
        <f t="shared" si="32"/>
        <v>0</v>
      </c>
      <c r="O268" s="28">
        <v>0</v>
      </c>
      <c r="P268" s="28" t="s">
        <v>40</v>
      </c>
      <c r="Q268" s="31" t="s">
        <v>40</v>
      </c>
      <c r="R268" s="31">
        <v>1</v>
      </c>
      <c r="S268" s="28">
        <v>1</v>
      </c>
      <c r="T268" s="31">
        <v>630</v>
      </c>
      <c r="U268" s="48"/>
      <c r="V268" s="48"/>
    </row>
    <row r="269" spans="1:22" ht="99" hidden="1" outlineLevel="1" x14ac:dyDescent="0.3">
      <c r="A269" s="28"/>
      <c r="B269" s="29">
        <v>30</v>
      </c>
      <c r="C269" s="28" t="s">
        <v>230</v>
      </c>
      <c r="D269" s="32" t="s">
        <v>276</v>
      </c>
      <c r="E269" s="32" t="s">
        <v>277</v>
      </c>
      <c r="F269" s="32" t="s">
        <v>278</v>
      </c>
      <c r="G269" s="32">
        <v>0</v>
      </c>
      <c r="H269" s="32">
        <v>1</v>
      </c>
      <c r="I269" s="39">
        <v>0</v>
      </c>
      <c r="J269" s="32">
        <v>0</v>
      </c>
      <c r="K269" s="35">
        <v>0</v>
      </c>
      <c r="L269" s="32" t="s">
        <v>40</v>
      </c>
      <c r="M269" s="33">
        <f t="shared" si="31"/>
        <v>0</v>
      </c>
      <c r="N269" s="33">
        <f t="shared" si="32"/>
        <v>1</v>
      </c>
      <c r="O269" s="32">
        <v>0</v>
      </c>
      <c r="P269" s="32">
        <v>0</v>
      </c>
      <c r="Q269" s="35">
        <v>0</v>
      </c>
      <c r="R269" s="35"/>
      <c r="S269" s="32">
        <v>0</v>
      </c>
      <c r="T269" s="35">
        <v>0</v>
      </c>
      <c r="U269" s="45"/>
      <c r="V269" s="45"/>
    </row>
    <row r="270" spans="1:22" hidden="1" outlineLevel="1" x14ac:dyDescent="0.3">
      <c r="A270" s="28"/>
      <c r="B270" s="29">
        <v>31</v>
      </c>
      <c r="C270" s="28" t="s">
        <v>230</v>
      </c>
      <c r="D270" s="28" t="s">
        <v>276</v>
      </c>
      <c r="E270" s="32" t="s">
        <v>279</v>
      </c>
      <c r="F270" s="38" t="s">
        <v>280</v>
      </c>
      <c r="G270" s="28" t="s">
        <v>40</v>
      </c>
      <c r="H270" s="28">
        <v>1</v>
      </c>
      <c r="I270" s="28">
        <v>1</v>
      </c>
      <c r="J270" s="28">
        <v>1</v>
      </c>
      <c r="K270" s="51">
        <v>8</v>
      </c>
      <c r="L270" s="34" t="s">
        <v>40</v>
      </c>
      <c r="M270" s="33">
        <f t="shared" si="31"/>
        <v>0</v>
      </c>
      <c r="N270" s="33">
        <f t="shared" si="32"/>
        <v>0</v>
      </c>
      <c r="O270" s="28" t="s">
        <v>40</v>
      </c>
      <c r="P270" s="28" t="s">
        <v>40</v>
      </c>
      <c r="Q270" s="31" t="s">
        <v>40</v>
      </c>
      <c r="R270" s="31"/>
      <c r="S270" s="28" t="s">
        <v>40</v>
      </c>
      <c r="T270" s="31" t="s">
        <v>40</v>
      </c>
      <c r="U270" s="48"/>
      <c r="V270" s="48"/>
    </row>
    <row r="271" spans="1:22" ht="33" hidden="1" outlineLevel="1" x14ac:dyDescent="0.3">
      <c r="A271" s="28"/>
      <c r="B271" s="29">
        <v>32</v>
      </c>
      <c r="C271" s="28" t="s">
        <v>230</v>
      </c>
      <c r="D271" s="28" t="s">
        <v>276</v>
      </c>
      <c r="E271" s="32" t="s">
        <v>279</v>
      </c>
      <c r="F271" s="32" t="s">
        <v>281</v>
      </c>
      <c r="G271" s="28" t="s">
        <v>40</v>
      </c>
      <c r="H271" s="28">
        <v>1</v>
      </c>
      <c r="I271" s="28"/>
      <c r="J271" s="28" t="s">
        <v>40</v>
      </c>
      <c r="K271" s="35" t="s">
        <v>40</v>
      </c>
      <c r="L271" s="34" t="s">
        <v>40</v>
      </c>
      <c r="M271" s="33">
        <f t="shared" si="31"/>
        <v>0</v>
      </c>
      <c r="N271" s="33">
        <f t="shared" si="32"/>
        <v>1</v>
      </c>
      <c r="O271" s="28" t="s">
        <v>40</v>
      </c>
      <c r="P271" s="28" t="s">
        <v>40</v>
      </c>
      <c r="Q271" s="31" t="s">
        <v>40</v>
      </c>
      <c r="R271" s="31"/>
      <c r="S271" s="28" t="s">
        <v>40</v>
      </c>
      <c r="T271" s="31" t="s">
        <v>40</v>
      </c>
      <c r="U271" s="48"/>
      <c r="V271" s="45"/>
    </row>
    <row r="272" spans="1:22" hidden="1" outlineLevel="1" x14ac:dyDescent="0.3">
      <c r="A272" s="28"/>
      <c r="B272" s="29">
        <v>33</v>
      </c>
      <c r="C272" s="28" t="s">
        <v>230</v>
      </c>
      <c r="D272" s="28" t="s">
        <v>276</v>
      </c>
      <c r="E272" s="32" t="s">
        <v>279</v>
      </c>
      <c r="F272" s="32" t="s">
        <v>282</v>
      </c>
      <c r="G272" s="28" t="s">
        <v>40</v>
      </c>
      <c r="H272" s="28">
        <v>1</v>
      </c>
      <c r="I272" s="28" t="s">
        <v>40</v>
      </c>
      <c r="J272" s="28" t="s">
        <v>40</v>
      </c>
      <c r="K272" s="35" t="s">
        <v>40</v>
      </c>
      <c r="L272" s="34" t="s">
        <v>40</v>
      </c>
      <c r="M272" s="33">
        <f t="shared" si="31"/>
        <v>0</v>
      </c>
      <c r="N272" s="33">
        <f t="shared" si="32"/>
        <v>1</v>
      </c>
      <c r="O272" s="28" t="s">
        <v>40</v>
      </c>
      <c r="P272" s="28" t="s">
        <v>40</v>
      </c>
      <c r="Q272" s="31" t="s">
        <v>40</v>
      </c>
      <c r="R272" s="31"/>
      <c r="S272" s="28" t="s">
        <v>40</v>
      </c>
      <c r="T272" s="31" t="s">
        <v>40</v>
      </c>
      <c r="U272" s="48"/>
      <c r="V272" s="45"/>
    </row>
    <row r="273" spans="1:22" hidden="1" outlineLevel="1" x14ac:dyDescent="0.3">
      <c r="A273" s="28"/>
      <c r="B273" s="29">
        <v>34</v>
      </c>
      <c r="C273" s="28" t="s">
        <v>230</v>
      </c>
      <c r="D273" s="28" t="s">
        <v>276</v>
      </c>
      <c r="E273" s="32" t="s">
        <v>279</v>
      </c>
      <c r="F273" s="32" t="s">
        <v>283</v>
      </c>
      <c r="G273" s="28" t="s">
        <v>40</v>
      </c>
      <c r="H273" s="28">
        <v>1</v>
      </c>
      <c r="I273" s="28">
        <v>1</v>
      </c>
      <c r="J273" s="28">
        <v>2</v>
      </c>
      <c r="K273" s="52">
        <v>60</v>
      </c>
      <c r="L273" s="34" t="s">
        <v>40</v>
      </c>
      <c r="M273" s="33">
        <f t="shared" si="31"/>
        <v>0</v>
      </c>
      <c r="N273" s="33">
        <f t="shared" si="32"/>
        <v>0</v>
      </c>
      <c r="O273" s="28" t="s">
        <v>40</v>
      </c>
      <c r="P273" s="28" t="s">
        <v>40</v>
      </c>
      <c r="Q273" s="31" t="s">
        <v>40</v>
      </c>
      <c r="R273" s="31"/>
      <c r="S273" s="28" t="s">
        <v>40</v>
      </c>
      <c r="T273" s="31" t="s">
        <v>40</v>
      </c>
      <c r="U273" s="48"/>
      <c r="V273" s="48"/>
    </row>
    <row r="274" spans="1:22" ht="33" hidden="1" outlineLevel="1" x14ac:dyDescent="0.3">
      <c r="A274" s="28"/>
      <c r="B274" s="29">
        <v>35</v>
      </c>
      <c r="C274" s="28" t="s">
        <v>230</v>
      </c>
      <c r="D274" s="28" t="s">
        <v>276</v>
      </c>
      <c r="E274" s="32" t="s">
        <v>279</v>
      </c>
      <c r="F274" s="53" t="s">
        <v>284</v>
      </c>
      <c r="G274" s="28" t="s">
        <v>40</v>
      </c>
      <c r="H274" s="28">
        <v>1</v>
      </c>
      <c r="I274" s="28">
        <v>1</v>
      </c>
      <c r="J274" s="28">
        <v>1</v>
      </c>
      <c r="K274" s="52">
        <v>150</v>
      </c>
      <c r="L274" s="34" t="s">
        <v>40</v>
      </c>
      <c r="M274" s="33">
        <f t="shared" si="31"/>
        <v>0</v>
      </c>
      <c r="N274" s="33">
        <f t="shared" si="32"/>
        <v>0</v>
      </c>
      <c r="O274" s="28" t="s">
        <v>40</v>
      </c>
      <c r="P274" s="28" t="s">
        <v>40</v>
      </c>
      <c r="Q274" s="31" t="s">
        <v>40</v>
      </c>
      <c r="R274" s="31"/>
      <c r="S274" s="28" t="s">
        <v>40</v>
      </c>
      <c r="T274" s="31" t="s">
        <v>40</v>
      </c>
      <c r="U274" s="48"/>
      <c r="V274" s="48"/>
    </row>
    <row r="275" spans="1:22" ht="49.5" hidden="1" outlineLevel="1" x14ac:dyDescent="0.3">
      <c r="A275" s="28"/>
      <c r="B275" s="29">
        <v>36</v>
      </c>
      <c r="C275" s="28" t="s">
        <v>230</v>
      </c>
      <c r="D275" s="28" t="s">
        <v>276</v>
      </c>
      <c r="E275" s="32" t="s">
        <v>285</v>
      </c>
      <c r="F275" s="32" t="s">
        <v>286</v>
      </c>
      <c r="G275" s="28">
        <v>0</v>
      </c>
      <c r="H275" s="28">
        <v>1</v>
      </c>
      <c r="I275" s="28" t="s">
        <v>40</v>
      </c>
      <c r="J275" s="28" t="s">
        <v>40</v>
      </c>
      <c r="K275" s="31" t="s">
        <v>40</v>
      </c>
      <c r="L275" s="34" t="s">
        <v>40</v>
      </c>
      <c r="M275" s="33">
        <f t="shared" si="31"/>
        <v>0</v>
      </c>
      <c r="N275" s="33">
        <f t="shared" si="32"/>
        <v>1</v>
      </c>
      <c r="O275" s="28">
        <v>0</v>
      </c>
      <c r="P275" s="28">
        <v>0</v>
      </c>
      <c r="Q275" s="31" t="s">
        <v>40</v>
      </c>
      <c r="R275" s="31"/>
      <c r="S275" s="28" t="s">
        <v>40</v>
      </c>
      <c r="T275" s="31" t="s">
        <v>40</v>
      </c>
      <c r="U275" s="48"/>
      <c r="V275" s="45"/>
    </row>
    <row r="276" spans="1:22" hidden="1" x14ac:dyDescent="0.3">
      <c r="A276" s="41">
        <v>5</v>
      </c>
      <c r="B276" s="42"/>
      <c r="C276" s="28" t="s">
        <v>230</v>
      </c>
      <c r="D276" s="40"/>
      <c r="E276" s="40"/>
      <c r="F276" s="40"/>
      <c r="G276" s="28">
        <f>SUM(G240:G275)</f>
        <v>5</v>
      </c>
      <c r="H276" s="28">
        <f>SUM(H240:H275)</f>
        <v>31</v>
      </c>
      <c r="I276" s="28">
        <f>SUM(I240:I275)</f>
        <v>23</v>
      </c>
      <c r="J276" s="28">
        <f>SUM(J240:J275)</f>
        <v>37</v>
      </c>
      <c r="K276" s="31">
        <f>SUM(K240:K275)</f>
        <v>2809</v>
      </c>
      <c r="L276" s="28" t="s">
        <v>40</v>
      </c>
      <c r="M276" s="28">
        <f t="shared" ref="M276:T276" si="33">IF(SUM(M240:M275)=0, "-", SUM(M240:M275))</f>
        <v>2</v>
      </c>
      <c r="N276" s="28">
        <f t="shared" si="33"/>
        <v>11</v>
      </c>
      <c r="O276" s="28" t="str">
        <f t="shared" si="33"/>
        <v>-</v>
      </c>
      <c r="P276" s="28" t="str">
        <f t="shared" si="33"/>
        <v>-</v>
      </c>
      <c r="Q276" s="31" t="str">
        <f t="shared" si="33"/>
        <v>-</v>
      </c>
      <c r="R276" s="28">
        <f t="shared" si="33"/>
        <v>6</v>
      </c>
      <c r="S276" s="28">
        <f t="shared" si="33"/>
        <v>6</v>
      </c>
      <c r="T276" s="31">
        <f t="shared" si="33"/>
        <v>2760</v>
      </c>
      <c r="U276" s="28" t="str">
        <f>IF(SUM(U240:U275)=0, "-", SUM(U240:U275))</f>
        <v>-</v>
      </c>
      <c r="V276" s="54" t="s">
        <v>287</v>
      </c>
    </row>
    <row r="277" spans="1:22" ht="49.5" hidden="1" outlineLevel="1" x14ac:dyDescent="0.3">
      <c r="A277" s="28"/>
      <c r="B277" s="29">
        <v>1</v>
      </c>
      <c r="C277" s="28" t="s">
        <v>288</v>
      </c>
      <c r="D277" s="45" t="s">
        <v>289</v>
      </c>
      <c r="E277" s="32" t="s">
        <v>290</v>
      </c>
      <c r="F277" s="45" t="s">
        <v>291</v>
      </c>
      <c r="G277" s="32">
        <v>1</v>
      </c>
      <c r="H277" s="32" t="s">
        <v>292</v>
      </c>
      <c r="I277" s="32">
        <v>1</v>
      </c>
      <c r="J277" s="32">
        <v>2</v>
      </c>
      <c r="K277" s="35">
        <v>680</v>
      </c>
      <c r="L277" s="36" t="s">
        <v>293</v>
      </c>
      <c r="M277" s="33">
        <f t="shared" ref="M277:M317" si="34">IF(AND(G277=1,NOT(I277=1)), 1, 0)</f>
        <v>0</v>
      </c>
      <c r="N277" s="33">
        <f t="shared" ref="N277:N317" si="35">IF(AND(H277=1,NOT(I277=1)), 1, 0)</f>
        <v>0</v>
      </c>
      <c r="O277" s="32"/>
      <c r="P277" s="32"/>
      <c r="Q277" s="35"/>
      <c r="R277" s="35"/>
      <c r="S277" s="32"/>
      <c r="T277" s="35"/>
      <c r="U277" s="32"/>
      <c r="V277" s="32" t="s">
        <v>54</v>
      </c>
    </row>
    <row r="278" spans="1:22" ht="49.5" hidden="1" outlineLevel="1" x14ac:dyDescent="0.3">
      <c r="A278" s="28"/>
      <c r="B278" s="29">
        <v>2</v>
      </c>
      <c r="C278" s="28" t="s">
        <v>288</v>
      </c>
      <c r="D278" s="45" t="s">
        <v>289</v>
      </c>
      <c r="E278" s="32"/>
      <c r="F278" s="45" t="s">
        <v>294</v>
      </c>
      <c r="G278" s="32">
        <v>1</v>
      </c>
      <c r="H278" s="32"/>
      <c r="I278" s="32">
        <v>1</v>
      </c>
      <c r="J278" s="32">
        <v>1</v>
      </c>
      <c r="K278" s="35">
        <v>450</v>
      </c>
      <c r="L278" s="36" t="s">
        <v>295</v>
      </c>
      <c r="M278" s="33">
        <f t="shared" si="34"/>
        <v>0</v>
      </c>
      <c r="N278" s="33">
        <f t="shared" si="35"/>
        <v>0</v>
      </c>
      <c r="O278" s="32">
        <v>1</v>
      </c>
      <c r="P278" s="32">
        <v>1</v>
      </c>
      <c r="Q278" s="35">
        <v>400</v>
      </c>
      <c r="R278" s="35"/>
      <c r="S278" s="32"/>
      <c r="T278" s="35"/>
      <c r="U278" s="32"/>
      <c r="V278" s="32" t="s">
        <v>54</v>
      </c>
    </row>
    <row r="279" spans="1:22" ht="49.5" hidden="1" outlineLevel="1" x14ac:dyDescent="0.3">
      <c r="A279" s="28"/>
      <c r="B279" s="29">
        <v>3</v>
      </c>
      <c r="C279" s="28" t="s">
        <v>288</v>
      </c>
      <c r="D279" s="45" t="s">
        <v>289</v>
      </c>
      <c r="E279" s="32" t="s">
        <v>296</v>
      </c>
      <c r="F279" s="45" t="s">
        <v>297</v>
      </c>
      <c r="G279" s="32"/>
      <c r="H279" s="32">
        <v>1</v>
      </c>
      <c r="I279" s="32">
        <v>1</v>
      </c>
      <c r="J279" s="32">
        <v>1</v>
      </c>
      <c r="K279" s="35">
        <v>100</v>
      </c>
      <c r="L279" s="36" t="s">
        <v>293</v>
      </c>
      <c r="M279" s="33">
        <f t="shared" si="34"/>
        <v>0</v>
      </c>
      <c r="N279" s="33">
        <f t="shared" si="35"/>
        <v>0</v>
      </c>
      <c r="O279" s="32"/>
      <c r="P279" s="32"/>
      <c r="Q279" s="35"/>
      <c r="R279" s="35"/>
      <c r="S279" s="32"/>
      <c r="T279" s="35"/>
      <c r="U279" s="32"/>
      <c r="V279" s="32" t="s">
        <v>54</v>
      </c>
    </row>
    <row r="280" spans="1:22" ht="66" hidden="1" outlineLevel="1" x14ac:dyDescent="0.3">
      <c r="A280" s="28"/>
      <c r="B280" s="29">
        <v>4</v>
      </c>
      <c r="C280" s="28" t="s">
        <v>288</v>
      </c>
      <c r="D280" s="45" t="s">
        <v>289</v>
      </c>
      <c r="E280" s="32"/>
      <c r="F280" s="45" t="s">
        <v>298</v>
      </c>
      <c r="G280" s="32">
        <v>1</v>
      </c>
      <c r="H280" s="32"/>
      <c r="I280" s="32">
        <v>1</v>
      </c>
      <c r="J280" s="32">
        <v>1</v>
      </c>
      <c r="K280" s="35">
        <v>7.5</v>
      </c>
      <c r="L280" s="36" t="s">
        <v>295</v>
      </c>
      <c r="M280" s="33">
        <f t="shared" si="34"/>
        <v>0</v>
      </c>
      <c r="N280" s="33">
        <f t="shared" si="35"/>
        <v>0</v>
      </c>
      <c r="O280" s="32">
        <v>1</v>
      </c>
      <c r="P280" s="32">
        <v>1</v>
      </c>
      <c r="Q280" s="35">
        <v>100</v>
      </c>
      <c r="R280" s="35"/>
      <c r="S280" s="32"/>
      <c r="T280" s="35"/>
      <c r="U280" s="32"/>
      <c r="V280" s="32" t="s">
        <v>54</v>
      </c>
    </row>
    <row r="281" spans="1:22" ht="49.5" hidden="1" outlineLevel="1" x14ac:dyDescent="0.3">
      <c r="A281" s="28"/>
      <c r="B281" s="29">
        <v>5</v>
      </c>
      <c r="C281" s="28" t="s">
        <v>288</v>
      </c>
      <c r="D281" s="32" t="s">
        <v>299</v>
      </c>
      <c r="E281" s="32"/>
      <c r="F281" s="32" t="s">
        <v>300</v>
      </c>
      <c r="G281" s="32">
        <v>1</v>
      </c>
      <c r="H281" s="32"/>
      <c r="I281" s="32"/>
      <c r="J281" s="32"/>
      <c r="K281" s="35"/>
      <c r="L281" s="32"/>
      <c r="M281" s="33">
        <f t="shared" si="34"/>
        <v>1</v>
      </c>
      <c r="N281" s="33">
        <f t="shared" si="35"/>
        <v>0</v>
      </c>
      <c r="O281" s="32">
        <v>1</v>
      </c>
      <c r="P281" s="32">
        <v>1</v>
      </c>
      <c r="Q281" s="35">
        <v>100</v>
      </c>
      <c r="R281" s="35"/>
      <c r="S281" s="32"/>
      <c r="T281" s="35"/>
      <c r="U281" s="32"/>
      <c r="V281" s="32" t="s">
        <v>301</v>
      </c>
    </row>
    <row r="282" spans="1:22" ht="66" hidden="1" outlineLevel="1" x14ac:dyDescent="0.3">
      <c r="A282" s="28"/>
      <c r="B282" s="29">
        <v>6</v>
      </c>
      <c r="C282" s="28" t="s">
        <v>288</v>
      </c>
      <c r="D282" s="45" t="s">
        <v>299</v>
      </c>
      <c r="E282" s="32" t="s">
        <v>302</v>
      </c>
      <c r="F282" s="32" t="s">
        <v>303</v>
      </c>
      <c r="G282" s="32"/>
      <c r="H282" s="32">
        <v>1</v>
      </c>
      <c r="I282" s="32"/>
      <c r="J282" s="32"/>
      <c r="K282" s="35"/>
      <c r="L282" s="32"/>
      <c r="M282" s="33">
        <f t="shared" si="34"/>
        <v>0</v>
      </c>
      <c r="N282" s="33">
        <f t="shared" si="35"/>
        <v>1</v>
      </c>
      <c r="O282" s="32"/>
      <c r="P282" s="32"/>
      <c r="Q282" s="35"/>
      <c r="R282" s="35">
        <v>1</v>
      </c>
      <c r="S282" s="32">
        <v>1</v>
      </c>
      <c r="T282" s="35">
        <v>50</v>
      </c>
      <c r="U282" s="32"/>
      <c r="V282" s="32" t="s">
        <v>54</v>
      </c>
    </row>
    <row r="283" spans="1:22" ht="49.5" hidden="1" outlineLevel="1" x14ac:dyDescent="0.3">
      <c r="A283" s="28"/>
      <c r="B283" s="29">
        <v>7</v>
      </c>
      <c r="C283" s="28" t="s">
        <v>288</v>
      </c>
      <c r="D283" s="45" t="s">
        <v>304</v>
      </c>
      <c r="E283" s="32"/>
      <c r="F283" s="45" t="s">
        <v>305</v>
      </c>
      <c r="G283" s="32">
        <v>1</v>
      </c>
      <c r="H283" s="32"/>
      <c r="I283" s="32">
        <v>1</v>
      </c>
      <c r="J283" s="32">
        <v>1</v>
      </c>
      <c r="K283" s="35">
        <v>100</v>
      </c>
      <c r="L283" s="36">
        <v>43941</v>
      </c>
      <c r="M283" s="33">
        <f t="shared" si="34"/>
        <v>0</v>
      </c>
      <c r="N283" s="33">
        <f t="shared" si="35"/>
        <v>0</v>
      </c>
      <c r="O283" s="32"/>
      <c r="P283" s="32"/>
      <c r="Q283" s="35"/>
      <c r="R283" s="35"/>
      <c r="S283" s="32"/>
      <c r="T283" s="35"/>
      <c r="U283" s="32">
        <v>1</v>
      </c>
      <c r="V283" s="36">
        <v>43937</v>
      </c>
    </row>
    <row r="284" spans="1:22" ht="33" hidden="1" outlineLevel="1" x14ac:dyDescent="0.3">
      <c r="A284" s="28"/>
      <c r="B284" s="29">
        <v>8</v>
      </c>
      <c r="C284" s="28" t="s">
        <v>288</v>
      </c>
      <c r="D284" s="45" t="s">
        <v>304</v>
      </c>
      <c r="E284" s="32"/>
      <c r="F284" s="45" t="s">
        <v>306</v>
      </c>
      <c r="G284" s="32">
        <v>1</v>
      </c>
      <c r="H284" s="32"/>
      <c r="I284" s="32"/>
      <c r="J284" s="32"/>
      <c r="K284" s="35"/>
      <c r="L284" s="32"/>
      <c r="M284" s="33">
        <f t="shared" si="34"/>
        <v>1</v>
      </c>
      <c r="N284" s="33">
        <f t="shared" si="35"/>
        <v>0</v>
      </c>
      <c r="O284" s="32">
        <v>1</v>
      </c>
      <c r="P284" s="32">
        <v>1</v>
      </c>
      <c r="Q284" s="35">
        <v>9</v>
      </c>
      <c r="R284" s="35"/>
      <c r="S284" s="32"/>
      <c r="T284" s="35"/>
      <c r="U284" s="32">
        <v>1</v>
      </c>
      <c r="V284" s="36">
        <v>43936</v>
      </c>
    </row>
    <row r="285" spans="1:22" ht="66" hidden="1" outlineLevel="1" x14ac:dyDescent="0.3">
      <c r="A285" s="28"/>
      <c r="B285" s="29">
        <v>9</v>
      </c>
      <c r="C285" s="28" t="s">
        <v>288</v>
      </c>
      <c r="D285" s="45" t="s">
        <v>304</v>
      </c>
      <c r="E285" s="32"/>
      <c r="F285" s="45" t="s">
        <v>307</v>
      </c>
      <c r="G285" s="32">
        <v>1</v>
      </c>
      <c r="H285" s="32"/>
      <c r="I285" s="32">
        <v>1</v>
      </c>
      <c r="J285" s="32">
        <v>1</v>
      </c>
      <c r="K285" s="35">
        <v>4</v>
      </c>
      <c r="L285" s="36">
        <v>43941</v>
      </c>
      <c r="M285" s="33">
        <f t="shared" si="34"/>
        <v>0</v>
      </c>
      <c r="N285" s="33">
        <f t="shared" si="35"/>
        <v>0</v>
      </c>
      <c r="O285" s="32"/>
      <c r="P285" s="32"/>
      <c r="Q285" s="35"/>
      <c r="R285" s="35"/>
      <c r="S285" s="32"/>
      <c r="T285" s="35"/>
      <c r="U285" s="32">
        <v>1</v>
      </c>
      <c r="V285" s="36">
        <v>43937</v>
      </c>
    </row>
    <row r="286" spans="1:22" ht="66" hidden="1" outlineLevel="1" x14ac:dyDescent="0.3">
      <c r="A286" s="28"/>
      <c r="B286" s="29">
        <v>10</v>
      </c>
      <c r="C286" s="28" t="s">
        <v>288</v>
      </c>
      <c r="D286" s="45" t="s">
        <v>308</v>
      </c>
      <c r="E286" s="45" t="s">
        <v>309</v>
      </c>
      <c r="F286" s="45" t="s">
        <v>310</v>
      </c>
      <c r="G286" s="32"/>
      <c r="H286" s="32">
        <v>1</v>
      </c>
      <c r="I286" s="32">
        <v>1</v>
      </c>
      <c r="J286" s="32">
        <v>1</v>
      </c>
      <c r="K286" s="35">
        <v>60</v>
      </c>
      <c r="L286" s="32"/>
      <c r="M286" s="33">
        <f t="shared" si="34"/>
        <v>0</v>
      </c>
      <c r="N286" s="33">
        <f t="shared" si="35"/>
        <v>0</v>
      </c>
      <c r="O286" s="32"/>
      <c r="P286" s="32"/>
      <c r="Q286" s="35"/>
      <c r="R286" s="35"/>
      <c r="S286" s="32"/>
      <c r="T286" s="35"/>
      <c r="U286" s="32"/>
      <c r="V286" s="32" t="s">
        <v>54</v>
      </c>
    </row>
    <row r="287" spans="1:22" ht="82.5" hidden="1" outlineLevel="1" x14ac:dyDescent="0.3">
      <c r="A287" s="28"/>
      <c r="B287" s="29">
        <v>11</v>
      </c>
      <c r="C287" s="28" t="s">
        <v>288</v>
      </c>
      <c r="D287" s="45" t="s">
        <v>308</v>
      </c>
      <c r="E287" s="45" t="s">
        <v>309</v>
      </c>
      <c r="F287" s="45" t="s">
        <v>311</v>
      </c>
      <c r="G287" s="32"/>
      <c r="H287" s="32">
        <v>1</v>
      </c>
      <c r="I287" s="32">
        <v>1</v>
      </c>
      <c r="J287" s="32">
        <v>1</v>
      </c>
      <c r="K287" s="35">
        <v>100</v>
      </c>
      <c r="L287" s="32"/>
      <c r="M287" s="33">
        <f t="shared" si="34"/>
        <v>0</v>
      </c>
      <c r="N287" s="33">
        <f t="shared" si="35"/>
        <v>0</v>
      </c>
      <c r="O287" s="32"/>
      <c r="P287" s="32"/>
      <c r="Q287" s="35"/>
      <c r="R287" s="35"/>
      <c r="S287" s="32"/>
      <c r="T287" s="35"/>
      <c r="U287" s="32"/>
      <c r="V287" s="32" t="s">
        <v>54</v>
      </c>
    </row>
    <row r="288" spans="1:22" ht="99" hidden="1" outlineLevel="1" x14ac:dyDescent="0.3">
      <c r="A288" s="28"/>
      <c r="B288" s="29">
        <v>12</v>
      </c>
      <c r="C288" s="28" t="s">
        <v>288</v>
      </c>
      <c r="D288" s="45" t="s">
        <v>308</v>
      </c>
      <c r="E288" s="45" t="s">
        <v>309</v>
      </c>
      <c r="F288" s="45" t="s">
        <v>312</v>
      </c>
      <c r="G288" s="32"/>
      <c r="H288" s="32">
        <v>1</v>
      </c>
      <c r="I288" s="32">
        <v>1</v>
      </c>
      <c r="J288" s="32">
        <v>1</v>
      </c>
      <c r="K288" s="35">
        <v>100</v>
      </c>
      <c r="L288" s="32"/>
      <c r="M288" s="33">
        <f t="shared" si="34"/>
        <v>0</v>
      </c>
      <c r="N288" s="33">
        <f t="shared" si="35"/>
        <v>0</v>
      </c>
      <c r="O288" s="32"/>
      <c r="P288" s="32"/>
      <c r="Q288" s="35"/>
      <c r="R288" s="35"/>
      <c r="S288" s="32"/>
      <c r="T288" s="35"/>
      <c r="U288" s="32"/>
      <c r="V288" s="32" t="s">
        <v>54</v>
      </c>
    </row>
    <row r="289" spans="1:22" ht="115.5" hidden="1" outlineLevel="1" x14ac:dyDescent="0.3">
      <c r="A289" s="28"/>
      <c r="B289" s="29">
        <v>13</v>
      </c>
      <c r="C289" s="28" t="s">
        <v>288</v>
      </c>
      <c r="D289" s="45" t="s">
        <v>308</v>
      </c>
      <c r="E289" s="45" t="s">
        <v>309</v>
      </c>
      <c r="F289" s="45" t="s">
        <v>313</v>
      </c>
      <c r="G289" s="32"/>
      <c r="H289" s="32">
        <v>1</v>
      </c>
      <c r="I289" s="32">
        <v>1</v>
      </c>
      <c r="J289" s="32">
        <v>2</v>
      </c>
      <c r="K289" s="35">
        <v>50</v>
      </c>
      <c r="L289" s="32"/>
      <c r="M289" s="33">
        <f t="shared" si="34"/>
        <v>0</v>
      </c>
      <c r="N289" s="33">
        <f t="shared" si="35"/>
        <v>0</v>
      </c>
      <c r="O289" s="32"/>
      <c r="P289" s="32"/>
      <c r="Q289" s="35"/>
      <c r="R289" s="35"/>
      <c r="S289" s="32"/>
      <c r="T289" s="35"/>
      <c r="U289" s="32"/>
      <c r="V289" s="32" t="s">
        <v>54</v>
      </c>
    </row>
    <row r="290" spans="1:22" ht="66" hidden="1" outlineLevel="1" x14ac:dyDescent="0.3">
      <c r="A290" s="28"/>
      <c r="B290" s="29">
        <v>14</v>
      </c>
      <c r="C290" s="28" t="s">
        <v>288</v>
      </c>
      <c r="D290" s="45" t="s">
        <v>308</v>
      </c>
      <c r="E290" s="45" t="s">
        <v>309</v>
      </c>
      <c r="F290" s="45" t="s">
        <v>314</v>
      </c>
      <c r="G290" s="32"/>
      <c r="H290" s="32">
        <v>1</v>
      </c>
      <c r="I290" s="32">
        <v>1</v>
      </c>
      <c r="J290" s="32">
        <v>4</v>
      </c>
      <c r="K290" s="35">
        <v>85</v>
      </c>
      <c r="L290" s="32"/>
      <c r="M290" s="33">
        <f t="shared" si="34"/>
        <v>0</v>
      </c>
      <c r="N290" s="33">
        <f t="shared" si="35"/>
        <v>0</v>
      </c>
      <c r="O290" s="32"/>
      <c r="P290" s="32"/>
      <c r="Q290" s="35"/>
      <c r="R290" s="35"/>
      <c r="S290" s="32"/>
      <c r="T290" s="35"/>
      <c r="U290" s="32"/>
      <c r="V290" s="32" t="s">
        <v>54</v>
      </c>
    </row>
    <row r="291" spans="1:22" ht="82.5" hidden="1" outlineLevel="1" x14ac:dyDescent="0.3">
      <c r="A291" s="28"/>
      <c r="B291" s="29">
        <v>15</v>
      </c>
      <c r="C291" s="28" t="s">
        <v>288</v>
      </c>
      <c r="D291" s="45" t="s">
        <v>308</v>
      </c>
      <c r="E291" s="45" t="s">
        <v>309</v>
      </c>
      <c r="F291" s="45" t="s">
        <v>315</v>
      </c>
      <c r="G291" s="32"/>
      <c r="H291" s="32">
        <v>1</v>
      </c>
      <c r="I291" s="32"/>
      <c r="J291" s="32"/>
      <c r="K291" s="35"/>
      <c r="L291" s="32"/>
      <c r="M291" s="33">
        <f t="shared" si="34"/>
        <v>0</v>
      </c>
      <c r="N291" s="33">
        <f t="shared" si="35"/>
        <v>1</v>
      </c>
      <c r="O291" s="32"/>
      <c r="P291" s="32"/>
      <c r="Q291" s="35"/>
      <c r="R291" s="35"/>
      <c r="S291" s="32"/>
      <c r="T291" s="35"/>
      <c r="U291" s="32"/>
      <c r="V291" s="32" t="s">
        <v>54</v>
      </c>
    </row>
    <row r="292" spans="1:22" ht="115.5" hidden="1" outlineLevel="1" x14ac:dyDescent="0.3">
      <c r="A292" s="28"/>
      <c r="B292" s="29">
        <v>16</v>
      </c>
      <c r="C292" s="28" t="s">
        <v>288</v>
      </c>
      <c r="D292" s="45" t="s">
        <v>308</v>
      </c>
      <c r="E292" s="45"/>
      <c r="F292" s="45" t="s">
        <v>316</v>
      </c>
      <c r="G292" s="32">
        <v>1</v>
      </c>
      <c r="H292" s="32"/>
      <c r="I292" s="32">
        <v>1</v>
      </c>
      <c r="J292" s="32">
        <v>1</v>
      </c>
      <c r="K292" s="35">
        <v>50</v>
      </c>
      <c r="L292" s="32"/>
      <c r="M292" s="33">
        <f t="shared" si="34"/>
        <v>0</v>
      </c>
      <c r="N292" s="33">
        <f t="shared" si="35"/>
        <v>0</v>
      </c>
      <c r="O292" s="32"/>
      <c r="P292" s="32"/>
      <c r="Q292" s="35"/>
      <c r="R292" s="35"/>
      <c r="S292" s="32"/>
      <c r="T292" s="35"/>
      <c r="U292" s="32"/>
      <c r="V292" s="32" t="s">
        <v>54</v>
      </c>
    </row>
    <row r="293" spans="1:22" ht="99" hidden="1" outlineLevel="1" x14ac:dyDescent="0.3">
      <c r="A293" s="28"/>
      <c r="B293" s="29">
        <v>17</v>
      </c>
      <c r="C293" s="28" t="s">
        <v>288</v>
      </c>
      <c r="D293" s="45" t="s">
        <v>308</v>
      </c>
      <c r="E293" s="45" t="s">
        <v>309</v>
      </c>
      <c r="F293" s="45" t="s">
        <v>317</v>
      </c>
      <c r="G293" s="32"/>
      <c r="H293" s="32">
        <v>1</v>
      </c>
      <c r="I293" s="32"/>
      <c r="J293" s="32"/>
      <c r="K293" s="35"/>
      <c r="L293" s="32"/>
      <c r="M293" s="33">
        <f t="shared" si="34"/>
        <v>0</v>
      </c>
      <c r="N293" s="33">
        <f t="shared" si="35"/>
        <v>1</v>
      </c>
      <c r="O293" s="32"/>
      <c r="P293" s="32"/>
      <c r="Q293" s="35"/>
      <c r="R293" s="35"/>
      <c r="S293" s="32"/>
      <c r="T293" s="35"/>
      <c r="U293" s="32"/>
      <c r="V293" s="32" t="s">
        <v>54</v>
      </c>
    </row>
    <row r="294" spans="1:22" ht="115.5" hidden="1" outlineLevel="1" x14ac:dyDescent="0.3">
      <c r="A294" s="28"/>
      <c r="B294" s="29">
        <v>18</v>
      </c>
      <c r="C294" s="28" t="s">
        <v>288</v>
      </c>
      <c r="D294" s="45" t="s">
        <v>308</v>
      </c>
      <c r="E294" s="45" t="s">
        <v>309</v>
      </c>
      <c r="F294" s="45" t="s">
        <v>318</v>
      </c>
      <c r="G294" s="32"/>
      <c r="H294" s="32">
        <v>1</v>
      </c>
      <c r="I294" s="32">
        <v>1</v>
      </c>
      <c r="J294" s="32">
        <v>1</v>
      </c>
      <c r="K294" s="35">
        <v>150</v>
      </c>
      <c r="L294" s="32"/>
      <c r="M294" s="33">
        <f t="shared" si="34"/>
        <v>0</v>
      </c>
      <c r="N294" s="33">
        <f t="shared" si="35"/>
        <v>0</v>
      </c>
      <c r="O294" s="32"/>
      <c r="P294" s="32"/>
      <c r="Q294" s="35"/>
      <c r="R294" s="35"/>
      <c r="S294" s="32"/>
      <c r="T294" s="35"/>
      <c r="U294" s="32"/>
      <c r="V294" s="32" t="s">
        <v>54</v>
      </c>
    </row>
    <row r="295" spans="1:22" ht="99" hidden="1" outlineLevel="1" x14ac:dyDescent="0.3">
      <c r="A295" s="28"/>
      <c r="B295" s="29">
        <v>19</v>
      </c>
      <c r="C295" s="28" t="s">
        <v>288</v>
      </c>
      <c r="D295" s="45" t="s">
        <v>308</v>
      </c>
      <c r="E295" s="45"/>
      <c r="F295" s="45" t="s">
        <v>319</v>
      </c>
      <c r="G295" s="32"/>
      <c r="H295" s="32">
        <v>1</v>
      </c>
      <c r="I295" s="32">
        <v>1</v>
      </c>
      <c r="J295" s="32">
        <v>5</v>
      </c>
      <c r="K295" s="35">
        <v>46</v>
      </c>
      <c r="L295" s="32"/>
      <c r="M295" s="33">
        <f t="shared" si="34"/>
        <v>0</v>
      </c>
      <c r="N295" s="33">
        <f t="shared" si="35"/>
        <v>0</v>
      </c>
      <c r="O295" s="32"/>
      <c r="P295" s="32"/>
      <c r="Q295" s="35"/>
      <c r="R295" s="35"/>
      <c r="S295" s="32"/>
      <c r="T295" s="35"/>
      <c r="U295" s="32"/>
      <c r="V295" s="32" t="s">
        <v>54</v>
      </c>
    </row>
    <row r="296" spans="1:22" ht="82.5" hidden="1" outlineLevel="1" x14ac:dyDescent="0.3">
      <c r="A296" s="28"/>
      <c r="B296" s="29">
        <v>20</v>
      </c>
      <c r="C296" s="28" t="s">
        <v>288</v>
      </c>
      <c r="D296" s="45" t="s">
        <v>308</v>
      </c>
      <c r="E296" s="45" t="s">
        <v>320</v>
      </c>
      <c r="F296" s="45" t="s">
        <v>321</v>
      </c>
      <c r="G296" s="32"/>
      <c r="H296" s="32">
        <v>1</v>
      </c>
      <c r="I296" s="32">
        <v>1</v>
      </c>
      <c r="J296" s="32">
        <v>1</v>
      </c>
      <c r="K296" s="35">
        <v>200</v>
      </c>
      <c r="L296" s="32"/>
      <c r="M296" s="33">
        <f t="shared" si="34"/>
        <v>0</v>
      </c>
      <c r="N296" s="33">
        <f t="shared" si="35"/>
        <v>0</v>
      </c>
      <c r="O296" s="32"/>
      <c r="P296" s="32"/>
      <c r="Q296" s="35"/>
      <c r="R296" s="35"/>
      <c r="S296" s="32"/>
      <c r="T296" s="35"/>
      <c r="U296" s="32"/>
      <c r="V296" s="32" t="s">
        <v>54</v>
      </c>
    </row>
    <row r="297" spans="1:22" ht="82.5" hidden="1" outlineLevel="1" x14ac:dyDescent="0.3">
      <c r="A297" s="28"/>
      <c r="B297" s="29">
        <v>21</v>
      </c>
      <c r="C297" s="28" t="s">
        <v>288</v>
      </c>
      <c r="D297" s="45" t="s">
        <v>308</v>
      </c>
      <c r="E297" s="45" t="s">
        <v>309</v>
      </c>
      <c r="F297" s="45" t="s">
        <v>322</v>
      </c>
      <c r="G297" s="32"/>
      <c r="H297" s="32">
        <v>1</v>
      </c>
      <c r="I297" s="32">
        <v>1</v>
      </c>
      <c r="J297" s="32">
        <v>1</v>
      </c>
      <c r="K297" s="35">
        <v>100</v>
      </c>
      <c r="L297" s="32"/>
      <c r="M297" s="33">
        <f t="shared" si="34"/>
        <v>0</v>
      </c>
      <c r="N297" s="33">
        <f t="shared" si="35"/>
        <v>0</v>
      </c>
      <c r="O297" s="32"/>
      <c r="P297" s="32"/>
      <c r="Q297" s="35"/>
      <c r="R297" s="35"/>
      <c r="S297" s="32"/>
      <c r="T297" s="35"/>
      <c r="U297" s="32"/>
      <c r="V297" s="32" t="s">
        <v>54</v>
      </c>
    </row>
    <row r="298" spans="1:22" ht="99" hidden="1" outlineLevel="1" x14ac:dyDescent="0.3">
      <c r="A298" s="28"/>
      <c r="B298" s="29">
        <v>22</v>
      </c>
      <c r="C298" s="28" t="s">
        <v>288</v>
      </c>
      <c r="D298" s="45" t="s">
        <v>308</v>
      </c>
      <c r="E298" s="45" t="s">
        <v>309</v>
      </c>
      <c r="F298" s="45" t="s">
        <v>323</v>
      </c>
      <c r="G298" s="32"/>
      <c r="H298" s="32">
        <v>1</v>
      </c>
      <c r="I298" s="32"/>
      <c r="J298" s="32"/>
      <c r="K298" s="35"/>
      <c r="L298" s="32"/>
      <c r="M298" s="33">
        <f t="shared" si="34"/>
        <v>0</v>
      </c>
      <c r="N298" s="33">
        <f t="shared" si="35"/>
        <v>1</v>
      </c>
      <c r="O298" s="32"/>
      <c r="P298" s="32"/>
      <c r="Q298" s="35"/>
      <c r="R298" s="35"/>
      <c r="S298" s="32"/>
      <c r="T298" s="35"/>
      <c r="U298" s="32"/>
      <c r="V298" s="32" t="s">
        <v>54</v>
      </c>
    </row>
    <row r="299" spans="1:22" ht="82.5" hidden="1" outlineLevel="1" x14ac:dyDescent="0.3">
      <c r="A299" s="28"/>
      <c r="B299" s="29">
        <v>23</v>
      </c>
      <c r="C299" s="28" t="s">
        <v>288</v>
      </c>
      <c r="D299" s="45" t="s">
        <v>308</v>
      </c>
      <c r="E299" s="45" t="s">
        <v>309</v>
      </c>
      <c r="F299" s="45" t="s">
        <v>324</v>
      </c>
      <c r="G299" s="32"/>
      <c r="H299" s="32">
        <v>1</v>
      </c>
      <c r="I299" s="32">
        <v>1</v>
      </c>
      <c r="J299" s="32">
        <v>1</v>
      </c>
      <c r="K299" s="35">
        <v>60</v>
      </c>
      <c r="L299" s="32"/>
      <c r="M299" s="33">
        <f t="shared" si="34"/>
        <v>0</v>
      </c>
      <c r="N299" s="33">
        <f t="shared" si="35"/>
        <v>0</v>
      </c>
      <c r="O299" s="32"/>
      <c r="P299" s="32"/>
      <c r="Q299" s="35"/>
      <c r="R299" s="35"/>
      <c r="S299" s="32"/>
      <c r="T299" s="35"/>
      <c r="U299" s="32"/>
      <c r="V299" s="32" t="s">
        <v>54</v>
      </c>
    </row>
    <row r="300" spans="1:22" ht="82.5" hidden="1" outlineLevel="1" x14ac:dyDescent="0.3">
      <c r="A300" s="28"/>
      <c r="B300" s="29">
        <v>24</v>
      </c>
      <c r="C300" s="28" t="s">
        <v>288</v>
      </c>
      <c r="D300" s="45" t="s">
        <v>308</v>
      </c>
      <c r="E300" s="45" t="s">
        <v>309</v>
      </c>
      <c r="F300" s="45" t="s">
        <v>325</v>
      </c>
      <c r="G300" s="32"/>
      <c r="H300" s="32">
        <v>1</v>
      </c>
      <c r="I300" s="32"/>
      <c r="J300" s="32"/>
      <c r="K300" s="35"/>
      <c r="L300" s="32"/>
      <c r="M300" s="33">
        <f t="shared" si="34"/>
        <v>0</v>
      </c>
      <c r="N300" s="33">
        <f t="shared" si="35"/>
        <v>1</v>
      </c>
      <c r="O300" s="32"/>
      <c r="P300" s="32"/>
      <c r="Q300" s="35"/>
      <c r="R300" s="35">
        <v>1</v>
      </c>
      <c r="S300" s="32">
        <v>1</v>
      </c>
      <c r="T300" s="35">
        <v>180</v>
      </c>
      <c r="U300" s="32">
        <v>1</v>
      </c>
      <c r="V300" s="36">
        <v>43941</v>
      </c>
    </row>
    <row r="301" spans="1:22" ht="82.5" hidden="1" outlineLevel="1" x14ac:dyDescent="0.3">
      <c r="A301" s="28"/>
      <c r="B301" s="29">
        <v>25</v>
      </c>
      <c r="C301" s="28" t="s">
        <v>288</v>
      </c>
      <c r="D301" s="45" t="s">
        <v>326</v>
      </c>
      <c r="E301" s="32"/>
      <c r="F301" s="32" t="s">
        <v>327</v>
      </c>
      <c r="G301" s="32">
        <v>1</v>
      </c>
      <c r="H301" s="32"/>
      <c r="I301" s="32"/>
      <c r="J301" s="32"/>
      <c r="K301" s="35"/>
      <c r="L301" s="32"/>
      <c r="M301" s="33">
        <f t="shared" si="34"/>
        <v>1</v>
      </c>
      <c r="N301" s="33">
        <f t="shared" si="35"/>
        <v>0</v>
      </c>
      <c r="O301" s="32"/>
      <c r="P301" s="32"/>
      <c r="Q301" s="35"/>
      <c r="R301" s="35"/>
      <c r="S301" s="32"/>
      <c r="T301" s="35"/>
      <c r="U301" s="32"/>
      <c r="V301" s="32" t="s">
        <v>54</v>
      </c>
    </row>
    <row r="302" spans="1:22" ht="99" hidden="1" outlineLevel="1" x14ac:dyDescent="0.3">
      <c r="A302" s="28"/>
      <c r="B302" s="29">
        <v>26</v>
      </c>
      <c r="C302" s="28" t="s">
        <v>288</v>
      </c>
      <c r="D302" s="45" t="s">
        <v>326</v>
      </c>
      <c r="E302" s="32"/>
      <c r="F302" s="32" t="s">
        <v>328</v>
      </c>
      <c r="G302" s="32">
        <v>1</v>
      </c>
      <c r="H302" s="32"/>
      <c r="I302" s="32">
        <v>1</v>
      </c>
      <c r="J302" s="32">
        <v>3</v>
      </c>
      <c r="K302" s="35">
        <v>205</v>
      </c>
      <c r="L302" s="32"/>
      <c r="M302" s="33">
        <f t="shared" si="34"/>
        <v>0</v>
      </c>
      <c r="N302" s="33">
        <f t="shared" si="35"/>
        <v>0</v>
      </c>
      <c r="O302" s="32"/>
      <c r="P302" s="32"/>
      <c r="Q302" s="35"/>
      <c r="R302" s="35"/>
      <c r="S302" s="32"/>
      <c r="T302" s="35"/>
      <c r="U302" s="32"/>
      <c r="V302" s="32" t="s">
        <v>54</v>
      </c>
    </row>
    <row r="303" spans="1:22" ht="82.5" hidden="1" outlineLevel="1" x14ac:dyDescent="0.3">
      <c r="A303" s="28"/>
      <c r="B303" s="29">
        <v>27</v>
      </c>
      <c r="C303" s="28" t="s">
        <v>288</v>
      </c>
      <c r="D303" s="45" t="s">
        <v>326</v>
      </c>
      <c r="E303" s="32"/>
      <c r="F303" s="32" t="s">
        <v>329</v>
      </c>
      <c r="G303" s="32">
        <v>1</v>
      </c>
      <c r="H303" s="32"/>
      <c r="I303" s="32">
        <v>1</v>
      </c>
      <c r="J303" s="32">
        <v>2</v>
      </c>
      <c r="K303" s="35">
        <v>7.5</v>
      </c>
      <c r="L303" s="32" t="s">
        <v>293</v>
      </c>
      <c r="M303" s="33">
        <f t="shared" si="34"/>
        <v>0</v>
      </c>
      <c r="N303" s="33">
        <f t="shared" si="35"/>
        <v>0</v>
      </c>
      <c r="O303" s="32"/>
      <c r="P303" s="32"/>
      <c r="Q303" s="35"/>
      <c r="R303" s="35"/>
      <c r="S303" s="32"/>
      <c r="T303" s="35"/>
      <c r="U303" s="32"/>
      <c r="V303" s="32" t="s">
        <v>54</v>
      </c>
    </row>
    <row r="304" spans="1:22" ht="33" hidden="1" outlineLevel="1" x14ac:dyDescent="0.3">
      <c r="A304" s="28"/>
      <c r="B304" s="29">
        <v>28</v>
      </c>
      <c r="C304" s="28" t="s">
        <v>288</v>
      </c>
      <c r="D304" s="45" t="s">
        <v>326</v>
      </c>
      <c r="E304" s="32"/>
      <c r="F304" s="32" t="s">
        <v>330</v>
      </c>
      <c r="G304" s="32">
        <v>1</v>
      </c>
      <c r="H304" s="32"/>
      <c r="I304" s="32"/>
      <c r="J304" s="32"/>
      <c r="K304" s="35"/>
      <c r="L304" s="32"/>
      <c r="M304" s="33">
        <f t="shared" si="34"/>
        <v>1</v>
      </c>
      <c r="N304" s="33">
        <f t="shared" si="35"/>
        <v>0</v>
      </c>
      <c r="O304" s="32"/>
      <c r="P304" s="32"/>
      <c r="Q304" s="35"/>
      <c r="R304" s="35"/>
      <c r="S304" s="32"/>
      <c r="T304" s="35"/>
      <c r="U304" s="32"/>
      <c r="V304" s="32" t="s">
        <v>54</v>
      </c>
    </row>
    <row r="305" spans="1:22" ht="49.5" hidden="1" outlineLevel="1" x14ac:dyDescent="0.3">
      <c r="A305" s="28"/>
      <c r="B305" s="29">
        <v>29</v>
      </c>
      <c r="C305" s="28" t="s">
        <v>288</v>
      </c>
      <c r="D305" s="45" t="s">
        <v>326</v>
      </c>
      <c r="E305" s="32"/>
      <c r="F305" s="32" t="s">
        <v>331</v>
      </c>
      <c r="G305" s="32">
        <v>1</v>
      </c>
      <c r="H305" s="32"/>
      <c r="I305" s="32"/>
      <c r="J305" s="32"/>
      <c r="K305" s="35"/>
      <c r="L305" s="32"/>
      <c r="M305" s="33">
        <f t="shared" si="34"/>
        <v>1</v>
      </c>
      <c r="N305" s="33">
        <f t="shared" si="35"/>
        <v>0</v>
      </c>
      <c r="O305" s="32"/>
      <c r="P305" s="32"/>
      <c r="Q305" s="35"/>
      <c r="R305" s="35"/>
      <c r="S305" s="32"/>
      <c r="T305" s="35"/>
      <c r="U305" s="32"/>
      <c r="V305" s="32" t="s">
        <v>54</v>
      </c>
    </row>
    <row r="306" spans="1:22" ht="66" hidden="1" outlineLevel="1" x14ac:dyDescent="0.3">
      <c r="A306" s="28"/>
      <c r="B306" s="29">
        <v>30</v>
      </c>
      <c r="C306" s="28" t="s">
        <v>288</v>
      </c>
      <c r="D306" s="45" t="s">
        <v>326</v>
      </c>
      <c r="E306" s="32"/>
      <c r="F306" s="32" t="s">
        <v>332</v>
      </c>
      <c r="G306" s="32">
        <v>1</v>
      </c>
      <c r="H306" s="32"/>
      <c r="I306" s="32"/>
      <c r="J306" s="32"/>
      <c r="K306" s="35"/>
      <c r="L306" s="32"/>
      <c r="M306" s="33">
        <f t="shared" si="34"/>
        <v>1</v>
      </c>
      <c r="N306" s="33">
        <f t="shared" si="35"/>
        <v>0</v>
      </c>
      <c r="O306" s="32"/>
      <c r="P306" s="32"/>
      <c r="Q306" s="35"/>
      <c r="R306" s="35"/>
      <c r="S306" s="32"/>
      <c r="T306" s="35"/>
      <c r="U306" s="32"/>
      <c r="V306" s="32" t="s">
        <v>54</v>
      </c>
    </row>
    <row r="307" spans="1:22" ht="49.5" hidden="1" outlineLevel="1" x14ac:dyDescent="0.3">
      <c r="A307" s="28"/>
      <c r="B307" s="29">
        <v>31</v>
      </c>
      <c r="C307" s="28" t="s">
        <v>288</v>
      </c>
      <c r="D307" s="45" t="s">
        <v>326</v>
      </c>
      <c r="E307" s="32"/>
      <c r="F307" s="32" t="s">
        <v>333</v>
      </c>
      <c r="G307" s="32">
        <v>1</v>
      </c>
      <c r="H307" s="32"/>
      <c r="I307" s="32"/>
      <c r="J307" s="32"/>
      <c r="K307" s="35"/>
      <c r="L307" s="32"/>
      <c r="M307" s="33">
        <f t="shared" si="34"/>
        <v>1</v>
      </c>
      <c r="N307" s="33">
        <f t="shared" si="35"/>
        <v>0</v>
      </c>
      <c r="O307" s="32"/>
      <c r="P307" s="32"/>
      <c r="Q307" s="35"/>
      <c r="R307" s="35"/>
      <c r="S307" s="32"/>
      <c r="T307" s="35"/>
      <c r="U307" s="32"/>
      <c r="V307" s="32" t="s">
        <v>54</v>
      </c>
    </row>
    <row r="308" spans="1:22" hidden="1" outlineLevel="1" x14ac:dyDescent="0.3">
      <c r="A308" s="28"/>
      <c r="B308" s="29">
        <v>32</v>
      </c>
      <c r="C308" s="28" t="s">
        <v>288</v>
      </c>
      <c r="D308" s="45" t="s">
        <v>326</v>
      </c>
      <c r="E308" s="32"/>
      <c r="F308" s="32" t="s">
        <v>334</v>
      </c>
      <c r="G308" s="32">
        <v>1</v>
      </c>
      <c r="H308" s="32"/>
      <c r="I308" s="32"/>
      <c r="J308" s="32"/>
      <c r="K308" s="35"/>
      <c r="L308" s="32"/>
      <c r="M308" s="33">
        <f t="shared" si="34"/>
        <v>1</v>
      </c>
      <c r="N308" s="33">
        <f t="shared" si="35"/>
        <v>0</v>
      </c>
      <c r="O308" s="32"/>
      <c r="P308" s="32"/>
      <c r="Q308" s="35"/>
      <c r="R308" s="35"/>
      <c r="S308" s="32"/>
      <c r="T308" s="35"/>
      <c r="U308" s="32"/>
      <c r="V308" s="32" t="s">
        <v>54</v>
      </c>
    </row>
    <row r="309" spans="1:22" ht="66" hidden="1" outlineLevel="1" x14ac:dyDescent="0.3">
      <c r="A309" s="28"/>
      <c r="B309" s="29">
        <v>33</v>
      </c>
      <c r="C309" s="28" t="s">
        <v>288</v>
      </c>
      <c r="D309" s="45" t="s">
        <v>326</v>
      </c>
      <c r="E309" s="32"/>
      <c r="F309" s="32" t="s">
        <v>335</v>
      </c>
      <c r="G309" s="32">
        <v>1</v>
      </c>
      <c r="H309" s="32"/>
      <c r="I309" s="32"/>
      <c r="J309" s="32"/>
      <c r="K309" s="35"/>
      <c r="L309" s="32"/>
      <c r="M309" s="33">
        <f t="shared" si="34"/>
        <v>1</v>
      </c>
      <c r="N309" s="33">
        <f t="shared" si="35"/>
        <v>0</v>
      </c>
      <c r="O309" s="32"/>
      <c r="P309" s="32"/>
      <c r="Q309" s="35"/>
      <c r="R309" s="35"/>
      <c r="S309" s="32"/>
      <c r="T309" s="35"/>
      <c r="U309" s="32"/>
      <c r="V309" s="32" t="s">
        <v>54</v>
      </c>
    </row>
    <row r="310" spans="1:22" ht="49.5" hidden="1" outlineLevel="1" x14ac:dyDescent="0.3">
      <c r="A310" s="28"/>
      <c r="B310" s="29">
        <v>34</v>
      </c>
      <c r="C310" s="28" t="s">
        <v>288</v>
      </c>
      <c r="D310" s="45" t="s">
        <v>326</v>
      </c>
      <c r="E310" s="32"/>
      <c r="F310" s="32" t="s">
        <v>336</v>
      </c>
      <c r="G310" s="32">
        <v>1</v>
      </c>
      <c r="H310" s="32"/>
      <c r="I310" s="32"/>
      <c r="J310" s="32"/>
      <c r="K310" s="35"/>
      <c r="L310" s="32"/>
      <c r="M310" s="33">
        <f t="shared" si="34"/>
        <v>1</v>
      </c>
      <c r="N310" s="33">
        <f t="shared" si="35"/>
        <v>0</v>
      </c>
      <c r="O310" s="32"/>
      <c r="P310" s="32"/>
      <c r="Q310" s="35"/>
      <c r="R310" s="35"/>
      <c r="S310" s="32"/>
      <c r="T310" s="35"/>
      <c r="U310" s="32"/>
      <c r="V310" s="32" t="s">
        <v>54</v>
      </c>
    </row>
    <row r="311" spans="1:22" ht="33" hidden="1" outlineLevel="1" x14ac:dyDescent="0.3">
      <c r="A311" s="28"/>
      <c r="B311" s="29">
        <v>35</v>
      </c>
      <c r="C311" s="28" t="s">
        <v>288</v>
      </c>
      <c r="D311" s="45" t="s">
        <v>326</v>
      </c>
      <c r="E311" s="32"/>
      <c r="F311" s="32" t="s">
        <v>337</v>
      </c>
      <c r="G311" s="32">
        <v>1</v>
      </c>
      <c r="H311" s="32"/>
      <c r="I311" s="32"/>
      <c r="J311" s="32"/>
      <c r="K311" s="35"/>
      <c r="L311" s="32"/>
      <c r="M311" s="33">
        <f t="shared" si="34"/>
        <v>1</v>
      </c>
      <c r="N311" s="33">
        <f t="shared" si="35"/>
        <v>0</v>
      </c>
      <c r="O311" s="32"/>
      <c r="P311" s="32"/>
      <c r="Q311" s="35"/>
      <c r="R311" s="35"/>
      <c r="S311" s="32"/>
      <c r="T311" s="35"/>
      <c r="U311" s="32"/>
      <c r="V311" s="32" t="s">
        <v>54</v>
      </c>
    </row>
    <row r="312" spans="1:22" ht="99" hidden="1" outlineLevel="1" x14ac:dyDescent="0.3">
      <c r="A312" s="28"/>
      <c r="B312" s="29">
        <v>36</v>
      </c>
      <c r="C312" s="28" t="s">
        <v>288</v>
      </c>
      <c r="D312" s="45" t="s">
        <v>326</v>
      </c>
      <c r="E312" s="32"/>
      <c r="F312" s="32" t="s">
        <v>338</v>
      </c>
      <c r="G312" s="32">
        <v>1</v>
      </c>
      <c r="H312" s="32"/>
      <c r="I312" s="32">
        <v>1</v>
      </c>
      <c r="J312" s="32">
        <v>1</v>
      </c>
      <c r="K312" s="35">
        <v>60</v>
      </c>
      <c r="L312" s="32"/>
      <c r="M312" s="33">
        <f t="shared" si="34"/>
        <v>0</v>
      </c>
      <c r="N312" s="33">
        <f t="shared" si="35"/>
        <v>0</v>
      </c>
      <c r="O312" s="32"/>
      <c r="P312" s="32"/>
      <c r="Q312" s="35"/>
      <c r="R312" s="35"/>
      <c r="S312" s="32"/>
      <c r="T312" s="35"/>
      <c r="U312" s="32"/>
      <c r="V312" s="32" t="s">
        <v>54</v>
      </c>
    </row>
    <row r="313" spans="1:22" ht="49.5" hidden="1" outlineLevel="1" x14ac:dyDescent="0.3">
      <c r="A313" s="28"/>
      <c r="B313" s="29">
        <v>37</v>
      </c>
      <c r="C313" s="28" t="s">
        <v>288</v>
      </c>
      <c r="D313" s="45" t="s">
        <v>326</v>
      </c>
      <c r="E313" s="32"/>
      <c r="F313" s="32" t="s">
        <v>339</v>
      </c>
      <c r="G313" s="32">
        <v>1</v>
      </c>
      <c r="H313" s="32"/>
      <c r="I313" s="32"/>
      <c r="J313" s="32"/>
      <c r="K313" s="35"/>
      <c r="L313" s="32"/>
      <c r="M313" s="33">
        <f t="shared" si="34"/>
        <v>1</v>
      </c>
      <c r="N313" s="33">
        <f t="shared" si="35"/>
        <v>0</v>
      </c>
      <c r="O313" s="32"/>
      <c r="P313" s="32"/>
      <c r="Q313" s="35"/>
      <c r="R313" s="35"/>
      <c r="S313" s="32"/>
      <c r="T313" s="35"/>
      <c r="U313" s="32"/>
      <c r="V313" s="32" t="s">
        <v>54</v>
      </c>
    </row>
    <row r="314" spans="1:22" ht="33" hidden="1" outlineLevel="1" x14ac:dyDescent="0.3">
      <c r="A314" s="28"/>
      <c r="B314" s="29">
        <v>38</v>
      </c>
      <c r="C314" s="28" t="s">
        <v>288</v>
      </c>
      <c r="D314" s="45" t="s">
        <v>326</v>
      </c>
      <c r="E314" s="32"/>
      <c r="F314" s="32" t="s">
        <v>340</v>
      </c>
      <c r="G314" s="32">
        <v>1</v>
      </c>
      <c r="H314" s="32"/>
      <c r="I314" s="32"/>
      <c r="J314" s="32"/>
      <c r="K314" s="35"/>
      <c r="L314" s="32"/>
      <c r="M314" s="33">
        <f t="shared" si="34"/>
        <v>1</v>
      </c>
      <c r="N314" s="33">
        <f t="shared" si="35"/>
        <v>0</v>
      </c>
      <c r="O314" s="32"/>
      <c r="P314" s="32"/>
      <c r="Q314" s="35"/>
      <c r="R314" s="35"/>
      <c r="S314" s="32"/>
      <c r="T314" s="35"/>
      <c r="U314" s="32"/>
      <c r="V314" s="32" t="s">
        <v>54</v>
      </c>
    </row>
    <row r="315" spans="1:22" ht="66" hidden="1" outlineLevel="1" x14ac:dyDescent="0.3">
      <c r="A315" s="28"/>
      <c r="B315" s="29">
        <v>39</v>
      </c>
      <c r="C315" s="28" t="s">
        <v>288</v>
      </c>
      <c r="D315" s="45" t="s">
        <v>326</v>
      </c>
      <c r="E315" s="32"/>
      <c r="F315" s="32" t="s">
        <v>341</v>
      </c>
      <c r="G315" s="32">
        <v>1</v>
      </c>
      <c r="H315" s="32"/>
      <c r="I315" s="32">
        <v>1</v>
      </c>
      <c r="J315" s="32">
        <v>2</v>
      </c>
      <c r="K315" s="35">
        <v>30</v>
      </c>
      <c r="L315" s="32"/>
      <c r="M315" s="33">
        <f t="shared" si="34"/>
        <v>0</v>
      </c>
      <c r="N315" s="33">
        <f t="shared" si="35"/>
        <v>0</v>
      </c>
      <c r="O315" s="32"/>
      <c r="P315" s="32"/>
      <c r="Q315" s="35"/>
      <c r="R315" s="35"/>
      <c r="S315" s="32"/>
      <c r="T315" s="35"/>
      <c r="U315" s="32"/>
      <c r="V315" s="32" t="s">
        <v>54</v>
      </c>
    </row>
    <row r="316" spans="1:22" ht="66" hidden="1" outlineLevel="1" x14ac:dyDescent="0.3">
      <c r="A316" s="28"/>
      <c r="B316" s="29">
        <v>40</v>
      </c>
      <c r="C316" s="28" t="s">
        <v>288</v>
      </c>
      <c r="D316" s="45" t="s">
        <v>326</v>
      </c>
      <c r="E316" s="32"/>
      <c r="F316" s="32" t="s">
        <v>342</v>
      </c>
      <c r="G316" s="32">
        <v>1</v>
      </c>
      <c r="H316" s="32"/>
      <c r="I316" s="32"/>
      <c r="J316" s="32"/>
      <c r="K316" s="35"/>
      <c r="L316" s="32"/>
      <c r="M316" s="33">
        <f t="shared" si="34"/>
        <v>1</v>
      </c>
      <c r="N316" s="33">
        <f t="shared" si="35"/>
        <v>0</v>
      </c>
      <c r="O316" s="32"/>
      <c r="P316" s="32"/>
      <c r="Q316" s="35"/>
      <c r="R316" s="35"/>
      <c r="S316" s="32"/>
      <c r="T316" s="35"/>
      <c r="U316" s="32"/>
      <c r="V316" s="32" t="s">
        <v>54</v>
      </c>
    </row>
    <row r="317" spans="1:22" ht="49.5" hidden="1" outlineLevel="1" x14ac:dyDescent="0.3">
      <c r="A317" s="28"/>
      <c r="B317" s="29">
        <v>41</v>
      </c>
      <c r="C317" s="28" t="s">
        <v>288</v>
      </c>
      <c r="D317" s="45" t="s">
        <v>326</v>
      </c>
      <c r="E317" s="32"/>
      <c r="F317" s="32" t="s">
        <v>343</v>
      </c>
      <c r="G317" s="32">
        <v>1</v>
      </c>
      <c r="H317" s="32"/>
      <c r="I317" s="32"/>
      <c r="J317" s="32"/>
      <c r="K317" s="35"/>
      <c r="L317" s="32"/>
      <c r="M317" s="33">
        <f t="shared" si="34"/>
        <v>1</v>
      </c>
      <c r="N317" s="33">
        <f t="shared" si="35"/>
        <v>0</v>
      </c>
      <c r="O317" s="32"/>
      <c r="P317" s="32"/>
      <c r="Q317" s="35"/>
      <c r="R317" s="35"/>
      <c r="S317" s="32"/>
      <c r="T317" s="35"/>
      <c r="U317" s="32"/>
      <c r="V317" s="32" t="s">
        <v>54</v>
      </c>
    </row>
    <row r="318" spans="1:22" hidden="1" x14ac:dyDescent="0.3">
      <c r="A318" s="41">
        <v>6</v>
      </c>
      <c r="B318" s="42"/>
      <c r="C318" s="28" t="s">
        <v>288</v>
      </c>
      <c r="D318" s="28"/>
      <c r="E318" s="28"/>
      <c r="F318" s="28"/>
      <c r="G318" s="31">
        <f>SUM(G277:G317)</f>
        <v>25</v>
      </c>
      <c r="H318" s="31">
        <f>SUM(H277:H317)</f>
        <v>16</v>
      </c>
      <c r="I318" s="31">
        <f>SUM(I277:I317)</f>
        <v>21</v>
      </c>
      <c r="J318" s="31">
        <f>SUM(J277:J317)</f>
        <v>34</v>
      </c>
      <c r="K318" s="31">
        <f>SUM(K277:K317)</f>
        <v>2645</v>
      </c>
      <c r="L318" s="28" t="s">
        <v>40</v>
      </c>
      <c r="M318" s="31">
        <f t="shared" ref="M318:T318" si="36">IF(SUM(M277:M317)=0, "-", SUM(M277:M317))</f>
        <v>15</v>
      </c>
      <c r="N318" s="31">
        <f t="shared" si="36"/>
        <v>5</v>
      </c>
      <c r="O318" s="31">
        <f t="shared" si="36"/>
        <v>4</v>
      </c>
      <c r="P318" s="31">
        <f t="shared" si="36"/>
        <v>4</v>
      </c>
      <c r="Q318" s="31">
        <f t="shared" si="36"/>
        <v>609</v>
      </c>
      <c r="R318" s="31">
        <f t="shared" si="36"/>
        <v>2</v>
      </c>
      <c r="S318" s="31">
        <f t="shared" si="36"/>
        <v>2</v>
      </c>
      <c r="T318" s="31">
        <f t="shared" si="36"/>
        <v>230</v>
      </c>
      <c r="U318" s="31">
        <f>IF(SUM(U277:U317)=0, "-", SUM(U277:U317))</f>
        <v>4</v>
      </c>
      <c r="V318" s="28" t="s">
        <v>54</v>
      </c>
    </row>
    <row r="319" spans="1:22" hidden="1" outlineLevel="1" x14ac:dyDescent="0.3">
      <c r="A319" s="28"/>
      <c r="B319" s="29">
        <v>1</v>
      </c>
      <c r="C319" s="32" t="s">
        <v>344</v>
      </c>
      <c r="D319" s="32" t="s">
        <v>345</v>
      </c>
      <c r="E319" s="32" t="s">
        <v>346</v>
      </c>
      <c r="F319" s="32" t="s">
        <v>347</v>
      </c>
      <c r="G319" s="28">
        <v>0</v>
      </c>
      <c r="H319" s="28">
        <v>1</v>
      </c>
      <c r="I319" s="32">
        <v>0</v>
      </c>
      <c r="J319" s="28">
        <v>0</v>
      </c>
      <c r="K319" s="31">
        <v>0</v>
      </c>
      <c r="L319" s="32">
        <v>0</v>
      </c>
      <c r="M319" s="33">
        <f t="shared" ref="M319:M382" si="37">IF(AND(G319=1,NOT(I319=1)), 1, 0)</f>
        <v>0</v>
      </c>
      <c r="N319" s="33">
        <f t="shared" ref="N319:N382" si="38">IF(AND(H319=1,NOT(I319=1)), 1, 0)</f>
        <v>1</v>
      </c>
      <c r="O319" s="32">
        <v>1</v>
      </c>
      <c r="P319" s="28">
        <v>2</v>
      </c>
      <c r="Q319" s="31">
        <v>400</v>
      </c>
      <c r="R319" s="31"/>
      <c r="S319" s="28">
        <v>0</v>
      </c>
      <c r="T319" s="31">
        <v>0</v>
      </c>
      <c r="U319" s="32">
        <v>0</v>
      </c>
      <c r="V319" s="34"/>
    </row>
    <row r="320" spans="1:22" ht="33" hidden="1" outlineLevel="1" x14ac:dyDescent="0.3">
      <c r="A320" s="28"/>
      <c r="B320" s="29">
        <v>2</v>
      </c>
      <c r="C320" s="28" t="s">
        <v>344</v>
      </c>
      <c r="D320" s="28" t="s">
        <v>345</v>
      </c>
      <c r="E320" s="28" t="s">
        <v>346</v>
      </c>
      <c r="F320" s="32" t="s">
        <v>348</v>
      </c>
      <c r="G320" s="28">
        <v>0</v>
      </c>
      <c r="H320" s="28">
        <v>1</v>
      </c>
      <c r="I320" s="28">
        <v>1</v>
      </c>
      <c r="J320" s="28">
        <v>2</v>
      </c>
      <c r="K320" s="31">
        <v>445</v>
      </c>
      <c r="L320" s="28">
        <v>0</v>
      </c>
      <c r="M320" s="33">
        <f t="shared" si="37"/>
        <v>0</v>
      </c>
      <c r="N320" s="33">
        <f t="shared" si="38"/>
        <v>0</v>
      </c>
      <c r="O320" s="28">
        <v>0</v>
      </c>
      <c r="P320" s="28">
        <v>0</v>
      </c>
      <c r="Q320" s="31">
        <v>0</v>
      </c>
      <c r="R320" s="31"/>
      <c r="S320" s="28">
        <v>0</v>
      </c>
      <c r="T320" s="31">
        <v>0</v>
      </c>
      <c r="U320" s="28">
        <v>0</v>
      </c>
      <c r="V320" s="28"/>
    </row>
    <row r="321" spans="1:22" ht="33" hidden="1" outlineLevel="1" x14ac:dyDescent="0.3">
      <c r="A321" s="28"/>
      <c r="B321" s="29">
        <v>3</v>
      </c>
      <c r="C321" s="28" t="s">
        <v>344</v>
      </c>
      <c r="D321" s="28" t="s">
        <v>345</v>
      </c>
      <c r="E321" s="28" t="s">
        <v>346</v>
      </c>
      <c r="F321" s="32" t="s">
        <v>349</v>
      </c>
      <c r="G321" s="28">
        <v>0</v>
      </c>
      <c r="H321" s="28">
        <v>1</v>
      </c>
      <c r="I321" s="28">
        <v>1</v>
      </c>
      <c r="J321" s="28">
        <v>2</v>
      </c>
      <c r="K321" s="31">
        <v>365</v>
      </c>
      <c r="L321" s="28">
        <v>0</v>
      </c>
      <c r="M321" s="33">
        <f t="shared" si="37"/>
        <v>0</v>
      </c>
      <c r="N321" s="33">
        <f t="shared" si="38"/>
        <v>0</v>
      </c>
      <c r="O321" s="28">
        <v>0</v>
      </c>
      <c r="P321" s="28">
        <v>0</v>
      </c>
      <c r="Q321" s="31">
        <v>0</v>
      </c>
      <c r="R321" s="31"/>
      <c r="S321" s="28">
        <v>0</v>
      </c>
      <c r="T321" s="31">
        <v>0</v>
      </c>
      <c r="U321" s="28">
        <v>0</v>
      </c>
      <c r="V321" s="28"/>
    </row>
    <row r="322" spans="1:22" ht="66" hidden="1" outlineLevel="1" x14ac:dyDescent="0.3">
      <c r="A322" s="28"/>
      <c r="B322" s="29">
        <v>4</v>
      </c>
      <c r="C322" s="28" t="s">
        <v>344</v>
      </c>
      <c r="D322" s="28" t="s">
        <v>345</v>
      </c>
      <c r="E322" s="32" t="s">
        <v>350</v>
      </c>
      <c r="F322" s="32" t="s">
        <v>347</v>
      </c>
      <c r="G322" s="28">
        <v>0</v>
      </c>
      <c r="H322" s="28">
        <v>1</v>
      </c>
      <c r="I322" s="32">
        <v>0</v>
      </c>
      <c r="J322" s="28">
        <v>0</v>
      </c>
      <c r="K322" s="31">
        <v>0</v>
      </c>
      <c r="L322" s="28">
        <v>0</v>
      </c>
      <c r="M322" s="33">
        <f t="shared" si="37"/>
        <v>0</v>
      </c>
      <c r="N322" s="33">
        <f t="shared" si="38"/>
        <v>1</v>
      </c>
      <c r="O322" s="28">
        <v>1</v>
      </c>
      <c r="P322" s="28">
        <v>1</v>
      </c>
      <c r="Q322" s="31">
        <v>100</v>
      </c>
      <c r="R322" s="31"/>
      <c r="S322" s="28">
        <v>0</v>
      </c>
      <c r="T322" s="31">
        <v>0</v>
      </c>
      <c r="U322" s="28">
        <v>1</v>
      </c>
      <c r="V322" s="32" t="s">
        <v>351</v>
      </c>
    </row>
    <row r="323" spans="1:22" ht="33" hidden="1" outlineLevel="1" x14ac:dyDescent="0.3">
      <c r="A323" s="28"/>
      <c r="B323" s="29">
        <v>5</v>
      </c>
      <c r="C323" s="28" t="s">
        <v>344</v>
      </c>
      <c r="D323" s="28" t="s">
        <v>345</v>
      </c>
      <c r="E323" s="32" t="s">
        <v>352</v>
      </c>
      <c r="F323" s="32" t="s">
        <v>353</v>
      </c>
      <c r="G323" s="28">
        <v>0</v>
      </c>
      <c r="H323" s="28">
        <v>1</v>
      </c>
      <c r="I323" s="28">
        <v>1</v>
      </c>
      <c r="J323" s="28">
        <v>1</v>
      </c>
      <c r="K323" s="31">
        <v>250</v>
      </c>
      <c r="L323" s="28">
        <v>0</v>
      </c>
      <c r="M323" s="33">
        <f t="shared" si="37"/>
        <v>0</v>
      </c>
      <c r="N323" s="33">
        <f t="shared" si="38"/>
        <v>0</v>
      </c>
      <c r="O323" s="28">
        <v>0</v>
      </c>
      <c r="P323" s="28">
        <v>0</v>
      </c>
      <c r="Q323" s="31">
        <v>0</v>
      </c>
      <c r="R323" s="31"/>
      <c r="S323" s="28">
        <v>0</v>
      </c>
      <c r="T323" s="31">
        <v>0</v>
      </c>
      <c r="U323" s="28">
        <v>0</v>
      </c>
      <c r="V323" s="28"/>
    </row>
    <row r="324" spans="1:22" ht="49.5" hidden="1" outlineLevel="1" x14ac:dyDescent="0.3">
      <c r="A324" s="28"/>
      <c r="B324" s="29">
        <v>6</v>
      </c>
      <c r="C324" s="28" t="s">
        <v>344</v>
      </c>
      <c r="D324" s="28" t="s">
        <v>345</v>
      </c>
      <c r="E324" s="32" t="s">
        <v>354</v>
      </c>
      <c r="F324" s="32" t="s">
        <v>355</v>
      </c>
      <c r="G324" s="28">
        <v>0</v>
      </c>
      <c r="H324" s="28">
        <v>1</v>
      </c>
      <c r="I324" s="32">
        <v>0</v>
      </c>
      <c r="J324" s="28">
        <v>0</v>
      </c>
      <c r="K324" s="31">
        <v>0</v>
      </c>
      <c r="L324" s="28">
        <v>0</v>
      </c>
      <c r="M324" s="33">
        <f t="shared" si="37"/>
        <v>0</v>
      </c>
      <c r="N324" s="33">
        <f t="shared" si="38"/>
        <v>1</v>
      </c>
      <c r="O324" s="28">
        <v>1</v>
      </c>
      <c r="P324" s="28">
        <v>1</v>
      </c>
      <c r="Q324" s="31">
        <v>60</v>
      </c>
      <c r="R324" s="31"/>
      <c r="S324" s="28">
        <v>0</v>
      </c>
      <c r="T324" s="31">
        <v>0</v>
      </c>
      <c r="U324" s="28">
        <v>1</v>
      </c>
      <c r="V324" s="28"/>
    </row>
    <row r="325" spans="1:22" ht="66" hidden="1" outlineLevel="1" x14ac:dyDescent="0.3">
      <c r="A325" s="28"/>
      <c r="B325" s="29">
        <v>7</v>
      </c>
      <c r="C325" s="28" t="s">
        <v>344</v>
      </c>
      <c r="D325" s="28" t="s">
        <v>356</v>
      </c>
      <c r="E325" s="28" t="s">
        <v>357</v>
      </c>
      <c r="F325" s="32" t="s">
        <v>358</v>
      </c>
      <c r="G325" s="28">
        <v>0</v>
      </c>
      <c r="H325" s="28">
        <v>1</v>
      </c>
      <c r="I325" s="28">
        <v>1</v>
      </c>
      <c r="J325" s="28">
        <v>2</v>
      </c>
      <c r="K325" s="31">
        <v>200</v>
      </c>
      <c r="L325" s="28">
        <v>0</v>
      </c>
      <c r="M325" s="33">
        <f t="shared" si="37"/>
        <v>0</v>
      </c>
      <c r="N325" s="33">
        <f t="shared" si="38"/>
        <v>0</v>
      </c>
      <c r="O325" s="28">
        <v>0</v>
      </c>
      <c r="P325" s="28">
        <v>0</v>
      </c>
      <c r="Q325" s="31">
        <v>0</v>
      </c>
      <c r="R325" s="31"/>
      <c r="S325" s="28">
        <v>0</v>
      </c>
      <c r="T325" s="31">
        <v>0</v>
      </c>
      <c r="U325" s="28">
        <v>1</v>
      </c>
      <c r="V325" s="36">
        <v>43935</v>
      </c>
    </row>
    <row r="326" spans="1:22" ht="49.5" hidden="1" outlineLevel="1" x14ac:dyDescent="0.3">
      <c r="A326" s="28"/>
      <c r="B326" s="29">
        <v>8</v>
      </c>
      <c r="C326" s="28" t="s">
        <v>344</v>
      </c>
      <c r="D326" s="28" t="s">
        <v>359</v>
      </c>
      <c r="E326" s="28"/>
      <c r="F326" s="32" t="s">
        <v>360</v>
      </c>
      <c r="G326" s="28">
        <v>1</v>
      </c>
      <c r="H326" s="28">
        <v>0</v>
      </c>
      <c r="I326" s="32">
        <v>1</v>
      </c>
      <c r="J326" s="28">
        <v>1</v>
      </c>
      <c r="K326" s="31">
        <v>200</v>
      </c>
      <c r="L326" s="28">
        <v>0</v>
      </c>
      <c r="M326" s="33">
        <f t="shared" si="37"/>
        <v>0</v>
      </c>
      <c r="N326" s="33">
        <f t="shared" si="38"/>
        <v>0</v>
      </c>
      <c r="O326" s="28">
        <v>0</v>
      </c>
      <c r="P326" s="28">
        <v>0</v>
      </c>
      <c r="Q326" s="31">
        <v>0</v>
      </c>
      <c r="R326" s="31"/>
      <c r="S326" s="28">
        <v>0</v>
      </c>
      <c r="T326" s="31">
        <v>0</v>
      </c>
      <c r="U326" s="32">
        <v>1</v>
      </c>
      <c r="V326" s="34">
        <v>43938</v>
      </c>
    </row>
    <row r="327" spans="1:22" ht="33" hidden="1" outlineLevel="1" x14ac:dyDescent="0.3">
      <c r="A327" s="28"/>
      <c r="B327" s="29">
        <v>9</v>
      </c>
      <c r="C327" s="28" t="s">
        <v>344</v>
      </c>
      <c r="D327" s="28" t="s">
        <v>359</v>
      </c>
      <c r="E327" s="28"/>
      <c r="F327" s="32" t="s">
        <v>361</v>
      </c>
      <c r="G327" s="28">
        <v>1</v>
      </c>
      <c r="H327" s="28">
        <v>0</v>
      </c>
      <c r="I327" s="28">
        <v>1</v>
      </c>
      <c r="J327" s="28">
        <v>1</v>
      </c>
      <c r="K327" s="31">
        <v>40</v>
      </c>
      <c r="L327" s="28">
        <v>0</v>
      </c>
      <c r="M327" s="33">
        <f t="shared" si="37"/>
        <v>0</v>
      </c>
      <c r="N327" s="33">
        <f t="shared" si="38"/>
        <v>0</v>
      </c>
      <c r="O327" s="28">
        <v>1</v>
      </c>
      <c r="P327" s="28">
        <v>1</v>
      </c>
      <c r="Q327" s="31">
        <v>200</v>
      </c>
      <c r="R327" s="31"/>
      <c r="S327" s="28">
        <v>0</v>
      </c>
      <c r="T327" s="31">
        <v>0</v>
      </c>
      <c r="U327" s="28">
        <v>1</v>
      </c>
      <c r="V327" s="34">
        <v>43938</v>
      </c>
    </row>
    <row r="328" spans="1:22" ht="99" hidden="1" outlineLevel="1" x14ac:dyDescent="0.3">
      <c r="A328" s="28"/>
      <c r="B328" s="29">
        <v>10</v>
      </c>
      <c r="C328" s="28" t="s">
        <v>344</v>
      </c>
      <c r="D328" s="28" t="s">
        <v>359</v>
      </c>
      <c r="E328" s="28"/>
      <c r="F328" s="32" t="s">
        <v>362</v>
      </c>
      <c r="G328" s="28">
        <v>0</v>
      </c>
      <c r="H328" s="28">
        <v>1</v>
      </c>
      <c r="I328" s="32">
        <v>1</v>
      </c>
      <c r="J328" s="28">
        <v>4</v>
      </c>
      <c r="K328" s="31">
        <v>3240</v>
      </c>
      <c r="L328" s="28">
        <v>0</v>
      </c>
      <c r="M328" s="33">
        <f t="shared" si="37"/>
        <v>0</v>
      </c>
      <c r="N328" s="33">
        <f t="shared" si="38"/>
        <v>0</v>
      </c>
      <c r="O328" s="28">
        <v>0</v>
      </c>
      <c r="P328" s="28">
        <v>0</v>
      </c>
      <c r="Q328" s="31">
        <v>0</v>
      </c>
      <c r="R328" s="31"/>
      <c r="S328" s="28">
        <v>0</v>
      </c>
      <c r="T328" s="31">
        <v>0</v>
      </c>
      <c r="U328" s="28">
        <v>1</v>
      </c>
      <c r="V328" s="34">
        <v>43938</v>
      </c>
    </row>
    <row r="329" spans="1:22" ht="49.5" hidden="1" outlineLevel="1" x14ac:dyDescent="0.3">
      <c r="A329" s="28"/>
      <c r="B329" s="29">
        <v>11</v>
      </c>
      <c r="C329" s="28" t="s">
        <v>344</v>
      </c>
      <c r="D329" s="28" t="s">
        <v>359</v>
      </c>
      <c r="E329" s="28" t="s">
        <v>363</v>
      </c>
      <c r="F329" s="32" t="s">
        <v>364</v>
      </c>
      <c r="G329" s="28">
        <v>0</v>
      </c>
      <c r="H329" s="28">
        <v>1</v>
      </c>
      <c r="I329" s="28">
        <v>1</v>
      </c>
      <c r="J329" s="28">
        <v>3</v>
      </c>
      <c r="K329" s="31">
        <v>900</v>
      </c>
      <c r="L329" s="28">
        <v>0</v>
      </c>
      <c r="M329" s="33">
        <f t="shared" si="37"/>
        <v>0</v>
      </c>
      <c r="N329" s="33">
        <f t="shared" si="38"/>
        <v>0</v>
      </c>
      <c r="O329" s="28">
        <v>0</v>
      </c>
      <c r="P329" s="28">
        <v>0</v>
      </c>
      <c r="Q329" s="31">
        <v>0</v>
      </c>
      <c r="R329" s="31"/>
      <c r="S329" s="28">
        <v>0</v>
      </c>
      <c r="T329" s="31">
        <v>0</v>
      </c>
      <c r="U329" s="28">
        <v>1</v>
      </c>
      <c r="V329" s="34">
        <v>43938</v>
      </c>
    </row>
    <row r="330" spans="1:22" ht="82.5" hidden="1" outlineLevel="1" x14ac:dyDescent="0.3">
      <c r="A330" s="28"/>
      <c r="B330" s="29">
        <v>12</v>
      </c>
      <c r="C330" s="28" t="s">
        <v>344</v>
      </c>
      <c r="D330" s="28" t="s">
        <v>359</v>
      </c>
      <c r="E330" s="28" t="s">
        <v>357</v>
      </c>
      <c r="F330" s="32" t="s">
        <v>365</v>
      </c>
      <c r="G330" s="28">
        <v>0</v>
      </c>
      <c r="H330" s="28">
        <v>1</v>
      </c>
      <c r="I330" s="28">
        <v>1</v>
      </c>
      <c r="J330" s="28">
        <v>1</v>
      </c>
      <c r="K330" s="31">
        <v>200</v>
      </c>
      <c r="L330" s="28">
        <v>0</v>
      </c>
      <c r="M330" s="33">
        <f t="shared" si="37"/>
        <v>0</v>
      </c>
      <c r="N330" s="33">
        <f t="shared" si="38"/>
        <v>0</v>
      </c>
      <c r="O330" s="28">
        <v>0</v>
      </c>
      <c r="P330" s="28">
        <v>0</v>
      </c>
      <c r="Q330" s="31">
        <v>0</v>
      </c>
      <c r="R330" s="31"/>
      <c r="S330" s="28">
        <v>0</v>
      </c>
      <c r="T330" s="31">
        <v>0</v>
      </c>
      <c r="U330" s="28">
        <v>1</v>
      </c>
      <c r="V330" s="34">
        <v>43937</v>
      </c>
    </row>
    <row r="331" spans="1:22" ht="49.5" hidden="1" outlineLevel="1" x14ac:dyDescent="0.3">
      <c r="A331" s="28"/>
      <c r="B331" s="29">
        <v>13</v>
      </c>
      <c r="C331" s="28" t="s">
        <v>344</v>
      </c>
      <c r="D331" s="28" t="s">
        <v>359</v>
      </c>
      <c r="E331" s="28" t="s">
        <v>357</v>
      </c>
      <c r="F331" s="32" t="s">
        <v>366</v>
      </c>
      <c r="G331" s="28">
        <v>0</v>
      </c>
      <c r="H331" s="28">
        <v>1</v>
      </c>
      <c r="I331" s="28">
        <v>1</v>
      </c>
      <c r="J331" s="28">
        <v>7</v>
      </c>
      <c r="K331" s="31">
        <v>626</v>
      </c>
      <c r="L331" s="28">
        <v>0</v>
      </c>
      <c r="M331" s="33">
        <f t="shared" si="37"/>
        <v>0</v>
      </c>
      <c r="N331" s="33">
        <f t="shared" si="38"/>
        <v>0</v>
      </c>
      <c r="O331" s="28">
        <v>0</v>
      </c>
      <c r="P331" s="28">
        <v>0</v>
      </c>
      <c r="Q331" s="31">
        <v>0</v>
      </c>
      <c r="R331" s="31"/>
      <c r="S331" s="28">
        <v>0</v>
      </c>
      <c r="T331" s="31">
        <v>0</v>
      </c>
      <c r="U331" s="28">
        <v>1</v>
      </c>
      <c r="V331" s="34">
        <v>43937</v>
      </c>
    </row>
    <row r="332" spans="1:22" ht="66" hidden="1" outlineLevel="1" x14ac:dyDescent="0.3">
      <c r="A332" s="28"/>
      <c r="B332" s="29">
        <v>14</v>
      </c>
      <c r="C332" s="28" t="s">
        <v>344</v>
      </c>
      <c r="D332" s="28" t="s">
        <v>359</v>
      </c>
      <c r="E332" s="28" t="s">
        <v>357</v>
      </c>
      <c r="F332" s="32" t="s">
        <v>367</v>
      </c>
      <c r="G332" s="28">
        <v>0</v>
      </c>
      <c r="H332" s="28">
        <v>1</v>
      </c>
      <c r="I332" s="28">
        <v>1</v>
      </c>
      <c r="J332" s="28">
        <v>7</v>
      </c>
      <c r="K332" s="31">
        <v>540</v>
      </c>
      <c r="L332" s="28">
        <v>0</v>
      </c>
      <c r="M332" s="33">
        <f t="shared" si="37"/>
        <v>0</v>
      </c>
      <c r="N332" s="33">
        <f t="shared" si="38"/>
        <v>0</v>
      </c>
      <c r="O332" s="28">
        <v>0</v>
      </c>
      <c r="P332" s="28">
        <v>0</v>
      </c>
      <c r="Q332" s="31">
        <v>0</v>
      </c>
      <c r="R332" s="31"/>
      <c r="S332" s="28">
        <v>0</v>
      </c>
      <c r="T332" s="31">
        <v>0</v>
      </c>
      <c r="U332" s="28">
        <v>1</v>
      </c>
      <c r="V332" s="34">
        <v>43937</v>
      </c>
    </row>
    <row r="333" spans="1:22" ht="33" hidden="1" outlineLevel="1" x14ac:dyDescent="0.3">
      <c r="A333" s="28"/>
      <c r="B333" s="29">
        <v>15</v>
      </c>
      <c r="C333" s="28" t="s">
        <v>344</v>
      </c>
      <c r="D333" s="28" t="s">
        <v>359</v>
      </c>
      <c r="E333" s="28" t="s">
        <v>357</v>
      </c>
      <c r="F333" s="32" t="s">
        <v>368</v>
      </c>
      <c r="G333" s="28">
        <v>0</v>
      </c>
      <c r="H333" s="28">
        <v>1</v>
      </c>
      <c r="I333" s="28">
        <v>1</v>
      </c>
      <c r="J333" s="28">
        <v>4</v>
      </c>
      <c r="K333" s="31">
        <v>400</v>
      </c>
      <c r="L333" s="28">
        <v>0</v>
      </c>
      <c r="M333" s="33">
        <f t="shared" si="37"/>
        <v>0</v>
      </c>
      <c r="N333" s="33">
        <f t="shared" si="38"/>
        <v>0</v>
      </c>
      <c r="O333" s="28">
        <v>0</v>
      </c>
      <c r="P333" s="28">
        <v>0</v>
      </c>
      <c r="Q333" s="31">
        <v>0</v>
      </c>
      <c r="R333" s="31"/>
      <c r="S333" s="28">
        <v>0</v>
      </c>
      <c r="T333" s="31">
        <v>0</v>
      </c>
      <c r="U333" s="28">
        <v>1</v>
      </c>
      <c r="V333" s="34">
        <v>43937</v>
      </c>
    </row>
    <row r="334" spans="1:22" ht="33" hidden="1" outlineLevel="1" x14ac:dyDescent="0.3">
      <c r="A334" s="28"/>
      <c r="B334" s="29">
        <v>16</v>
      </c>
      <c r="C334" s="28" t="s">
        <v>344</v>
      </c>
      <c r="D334" s="28" t="s">
        <v>359</v>
      </c>
      <c r="E334" s="28" t="s">
        <v>357</v>
      </c>
      <c r="F334" s="32" t="s">
        <v>369</v>
      </c>
      <c r="G334" s="28">
        <v>0</v>
      </c>
      <c r="H334" s="28">
        <v>1</v>
      </c>
      <c r="I334" s="32">
        <v>0</v>
      </c>
      <c r="J334" s="28">
        <v>0</v>
      </c>
      <c r="K334" s="31">
        <v>0</v>
      </c>
      <c r="L334" s="28">
        <v>0</v>
      </c>
      <c r="M334" s="33">
        <f t="shared" si="37"/>
        <v>0</v>
      </c>
      <c r="N334" s="33">
        <f t="shared" si="38"/>
        <v>1</v>
      </c>
      <c r="O334" s="28">
        <v>0</v>
      </c>
      <c r="P334" s="28">
        <v>0</v>
      </c>
      <c r="Q334" s="31">
        <v>0</v>
      </c>
      <c r="R334" s="31"/>
      <c r="S334" s="28">
        <v>0</v>
      </c>
      <c r="T334" s="31">
        <v>0</v>
      </c>
      <c r="U334" s="28"/>
      <c r="V334" s="28"/>
    </row>
    <row r="335" spans="1:22" hidden="1" outlineLevel="1" x14ac:dyDescent="0.3">
      <c r="A335" s="28"/>
      <c r="B335" s="29">
        <v>17</v>
      </c>
      <c r="C335" s="28" t="s">
        <v>344</v>
      </c>
      <c r="D335" s="28" t="s">
        <v>359</v>
      </c>
      <c r="E335" s="28" t="s">
        <v>370</v>
      </c>
      <c r="F335" s="32" t="s">
        <v>371</v>
      </c>
      <c r="G335" s="28">
        <v>0</v>
      </c>
      <c r="H335" s="28">
        <v>1</v>
      </c>
      <c r="I335" s="32">
        <v>1</v>
      </c>
      <c r="J335" s="28">
        <v>2</v>
      </c>
      <c r="K335" s="31">
        <v>235</v>
      </c>
      <c r="L335" s="28">
        <v>0</v>
      </c>
      <c r="M335" s="33">
        <f t="shared" si="37"/>
        <v>0</v>
      </c>
      <c r="N335" s="33">
        <f t="shared" si="38"/>
        <v>0</v>
      </c>
      <c r="O335" s="28">
        <v>0</v>
      </c>
      <c r="P335" s="28">
        <v>0</v>
      </c>
      <c r="Q335" s="31">
        <v>0</v>
      </c>
      <c r="R335" s="31"/>
      <c r="S335" s="28">
        <v>0</v>
      </c>
      <c r="T335" s="31">
        <v>0</v>
      </c>
      <c r="U335" s="28">
        <v>1</v>
      </c>
      <c r="V335" s="34">
        <v>43938</v>
      </c>
    </row>
    <row r="336" spans="1:22" hidden="1" outlineLevel="1" x14ac:dyDescent="0.3">
      <c r="A336" s="28"/>
      <c r="B336" s="29">
        <v>18</v>
      </c>
      <c r="C336" s="28" t="s">
        <v>344</v>
      </c>
      <c r="D336" s="28" t="s">
        <v>359</v>
      </c>
      <c r="E336" s="28"/>
      <c r="F336" s="32" t="s">
        <v>372</v>
      </c>
      <c r="G336" s="28">
        <v>1</v>
      </c>
      <c r="H336" s="28">
        <v>0</v>
      </c>
      <c r="I336" s="28">
        <v>1</v>
      </c>
      <c r="J336" s="28">
        <v>1</v>
      </c>
      <c r="K336" s="31">
        <v>100</v>
      </c>
      <c r="L336" s="28">
        <v>0</v>
      </c>
      <c r="M336" s="33">
        <f t="shared" si="37"/>
        <v>0</v>
      </c>
      <c r="N336" s="33">
        <f t="shared" si="38"/>
        <v>0</v>
      </c>
      <c r="O336" s="28">
        <v>0</v>
      </c>
      <c r="P336" s="28">
        <v>0</v>
      </c>
      <c r="Q336" s="31">
        <v>0</v>
      </c>
      <c r="R336" s="31"/>
      <c r="S336" s="28">
        <v>0</v>
      </c>
      <c r="T336" s="31">
        <v>0</v>
      </c>
      <c r="U336" s="28">
        <v>1</v>
      </c>
      <c r="V336" s="34">
        <v>43938</v>
      </c>
    </row>
    <row r="337" spans="1:22" hidden="1" outlineLevel="1" x14ac:dyDescent="0.3">
      <c r="A337" s="28"/>
      <c r="B337" s="29">
        <v>19</v>
      </c>
      <c r="C337" s="28" t="s">
        <v>344</v>
      </c>
      <c r="D337" s="28" t="s">
        <v>359</v>
      </c>
      <c r="E337" s="28"/>
      <c r="F337" s="32" t="s">
        <v>373</v>
      </c>
      <c r="G337" s="28">
        <v>1</v>
      </c>
      <c r="H337" s="28">
        <v>0</v>
      </c>
      <c r="I337" s="28">
        <v>1</v>
      </c>
      <c r="J337" s="28">
        <v>3</v>
      </c>
      <c r="K337" s="31">
        <v>300</v>
      </c>
      <c r="L337" s="28">
        <v>0</v>
      </c>
      <c r="M337" s="33">
        <f t="shared" si="37"/>
        <v>0</v>
      </c>
      <c r="N337" s="33">
        <f t="shared" si="38"/>
        <v>0</v>
      </c>
      <c r="O337" s="28">
        <v>0</v>
      </c>
      <c r="P337" s="28">
        <v>0</v>
      </c>
      <c r="Q337" s="31">
        <v>0</v>
      </c>
      <c r="R337" s="31"/>
      <c r="S337" s="28">
        <v>0</v>
      </c>
      <c r="T337" s="31">
        <v>0</v>
      </c>
      <c r="U337" s="28">
        <v>1</v>
      </c>
      <c r="V337" s="34">
        <v>43938</v>
      </c>
    </row>
    <row r="338" spans="1:22" ht="33" hidden="1" outlineLevel="1" x14ac:dyDescent="0.3">
      <c r="A338" s="28"/>
      <c r="B338" s="29">
        <v>20</v>
      </c>
      <c r="C338" s="28" t="s">
        <v>344</v>
      </c>
      <c r="D338" s="28" t="s">
        <v>359</v>
      </c>
      <c r="E338" s="28"/>
      <c r="F338" s="32" t="s">
        <v>374</v>
      </c>
      <c r="G338" s="28">
        <v>1</v>
      </c>
      <c r="H338" s="28">
        <v>0</v>
      </c>
      <c r="I338" s="28">
        <v>1</v>
      </c>
      <c r="J338" s="28">
        <v>1</v>
      </c>
      <c r="K338" s="31">
        <v>100</v>
      </c>
      <c r="L338" s="28">
        <v>0</v>
      </c>
      <c r="M338" s="33">
        <f t="shared" si="37"/>
        <v>0</v>
      </c>
      <c r="N338" s="33">
        <f t="shared" si="38"/>
        <v>0</v>
      </c>
      <c r="O338" s="28">
        <v>0</v>
      </c>
      <c r="P338" s="28">
        <v>0</v>
      </c>
      <c r="Q338" s="31">
        <v>0</v>
      </c>
      <c r="R338" s="31"/>
      <c r="S338" s="28">
        <v>0</v>
      </c>
      <c r="T338" s="31">
        <v>0</v>
      </c>
      <c r="U338" s="28">
        <v>1</v>
      </c>
      <c r="V338" s="34">
        <v>43938</v>
      </c>
    </row>
    <row r="339" spans="1:22" ht="33" hidden="1" outlineLevel="1" x14ac:dyDescent="0.3">
      <c r="A339" s="28"/>
      <c r="B339" s="29">
        <v>21</v>
      </c>
      <c r="C339" s="28" t="s">
        <v>344</v>
      </c>
      <c r="D339" s="28" t="s">
        <v>359</v>
      </c>
      <c r="E339" s="28" t="s">
        <v>357</v>
      </c>
      <c r="F339" s="32" t="s">
        <v>375</v>
      </c>
      <c r="G339" s="28">
        <v>0</v>
      </c>
      <c r="H339" s="28">
        <v>1</v>
      </c>
      <c r="I339" s="28">
        <v>1</v>
      </c>
      <c r="J339" s="28">
        <v>4</v>
      </c>
      <c r="K339" s="31">
        <v>240</v>
      </c>
      <c r="L339" s="28">
        <v>0</v>
      </c>
      <c r="M339" s="33">
        <f t="shared" si="37"/>
        <v>0</v>
      </c>
      <c r="N339" s="33">
        <f t="shared" si="38"/>
        <v>0</v>
      </c>
      <c r="O339" s="28">
        <v>0</v>
      </c>
      <c r="P339" s="28">
        <v>0</v>
      </c>
      <c r="Q339" s="31">
        <v>0</v>
      </c>
      <c r="R339" s="31"/>
      <c r="S339" s="28">
        <v>0</v>
      </c>
      <c r="T339" s="31">
        <v>0</v>
      </c>
      <c r="U339" s="28">
        <v>1</v>
      </c>
      <c r="V339" s="34">
        <v>43937</v>
      </c>
    </row>
    <row r="340" spans="1:22" ht="33" hidden="1" outlineLevel="1" x14ac:dyDescent="0.3">
      <c r="A340" s="28"/>
      <c r="B340" s="29">
        <v>22</v>
      </c>
      <c r="C340" s="28" t="s">
        <v>344</v>
      </c>
      <c r="D340" s="28" t="s">
        <v>359</v>
      </c>
      <c r="E340" s="28" t="s">
        <v>357</v>
      </c>
      <c r="F340" s="32" t="s">
        <v>376</v>
      </c>
      <c r="G340" s="28">
        <v>0</v>
      </c>
      <c r="H340" s="28">
        <v>1</v>
      </c>
      <c r="I340" s="28">
        <v>1</v>
      </c>
      <c r="J340" s="28">
        <v>2</v>
      </c>
      <c r="K340" s="31">
        <v>200</v>
      </c>
      <c r="L340" s="28">
        <v>0</v>
      </c>
      <c r="M340" s="33">
        <f t="shared" si="37"/>
        <v>0</v>
      </c>
      <c r="N340" s="33">
        <f t="shared" si="38"/>
        <v>0</v>
      </c>
      <c r="O340" s="28">
        <v>0</v>
      </c>
      <c r="P340" s="28">
        <v>0</v>
      </c>
      <c r="Q340" s="31">
        <v>0</v>
      </c>
      <c r="R340" s="31"/>
      <c r="S340" s="28">
        <v>0</v>
      </c>
      <c r="T340" s="31">
        <v>0</v>
      </c>
      <c r="U340" s="28">
        <v>1</v>
      </c>
      <c r="V340" s="34">
        <v>43937</v>
      </c>
    </row>
    <row r="341" spans="1:22" ht="33" hidden="1" outlineLevel="1" x14ac:dyDescent="0.3">
      <c r="A341" s="28"/>
      <c r="B341" s="29">
        <v>23</v>
      </c>
      <c r="C341" s="28" t="s">
        <v>344</v>
      </c>
      <c r="D341" s="28" t="s">
        <v>359</v>
      </c>
      <c r="E341" s="28" t="s">
        <v>357</v>
      </c>
      <c r="F341" s="32" t="s">
        <v>377</v>
      </c>
      <c r="G341" s="28">
        <v>0</v>
      </c>
      <c r="H341" s="28">
        <v>1</v>
      </c>
      <c r="I341" s="32">
        <v>1</v>
      </c>
      <c r="J341" s="28">
        <v>2</v>
      </c>
      <c r="K341" s="31">
        <v>163</v>
      </c>
      <c r="L341" s="28">
        <v>0</v>
      </c>
      <c r="M341" s="33">
        <f t="shared" si="37"/>
        <v>0</v>
      </c>
      <c r="N341" s="33">
        <f t="shared" si="38"/>
        <v>0</v>
      </c>
      <c r="O341" s="28">
        <v>0</v>
      </c>
      <c r="P341" s="28">
        <v>0</v>
      </c>
      <c r="Q341" s="31">
        <v>0</v>
      </c>
      <c r="R341" s="31"/>
      <c r="S341" s="28">
        <v>0</v>
      </c>
      <c r="T341" s="31">
        <v>0</v>
      </c>
      <c r="U341" s="28">
        <v>1</v>
      </c>
      <c r="V341" s="34">
        <v>43937</v>
      </c>
    </row>
    <row r="342" spans="1:22" hidden="1" outlineLevel="1" x14ac:dyDescent="0.3">
      <c r="A342" s="28"/>
      <c r="B342" s="29">
        <v>24</v>
      </c>
      <c r="C342" s="28" t="s">
        <v>344</v>
      </c>
      <c r="D342" s="28" t="s">
        <v>359</v>
      </c>
      <c r="E342" s="28" t="s">
        <v>357</v>
      </c>
      <c r="F342" s="32" t="s">
        <v>378</v>
      </c>
      <c r="G342" s="28">
        <v>0</v>
      </c>
      <c r="H342" s="28">
        <v>1</v>
      </c>
      <c r="I342" s="32">
        <v>1</v>
      </c>
      <c r="J342" s="28">
        <v>2</v>
      </c>
      <c r="K342" s="31">
        <v>480</v>
      </c>
      <c r="L342" s="28">
        <v>0</v>
      </c>
      <c r="M342" s="33">
        <f t="shared" si="37"/>
        <v>0</v>
      </c>
      <c r="N342" s="33">
        <f t="shared" si="38"/>
        <v>0</v>
      </c>
      <c r="O342" s="28">
        <v>0</v>
      </c>
      <c r="P342" s="28">
        <v>0</v>
      </c>
      <c r="Q342" s="31">
        <v>0</v>
      </c>
      <c r="R342" s="31"/>
      <c r="S342" s="28">
        <v>0</v>
      </c>
      <c r="T342" s="31">
        <v>0</v>
      </c>
      <c r="U342" s="28">
        <v>1</v>
      </c>
      <c r="V342" s="34">
        <v>43937</v>
      </c>
    </row>
    <row r="343" spans="1:22" hidden="1" outlineLevel="1" x14ac:dyDescent="0.3">
      <c r="A343" s="28"/>
      <c r="B343" s="29">
        <v>25</v>
      </c>
      <c r="C343" s="28" t="s">
        <v>344</v>
      </c>
      <c r="D343" s="28" t="s">
        <v>359</v>
      </c>
      <c r="E343" s="28" t="s">
        <v>357</v>
      </c>
      <c r="F343" s="32" t="s">
        <v>379</v>
      </c>
      <c r="G343" s="28">
        <v>0</v>
      </c>
      <c r="H343" s="28">
        <v>1</v>
      </c>
      <c r="I343" s="32">
        <v>1</v>
      </c>
      <c r="J343" s="28">
        <v>1</v>
      </c>
      <c r="K343" s="31">
        <v>220</v>
      </c>
      <c r="L343" s="28">
        <v>0</v>
      </c>
      <c r="M343" s="33">
        <f t="shared" si="37"/>
        <v>0</v>
      </c>
      <c r="N343" s="33">
        <f t="shared" si="38"/>
        <v>0</v>
      </c>
      <c r="O343" s="28">
        <v>0</v>
      </c>
      <c r="P343" s="28">
        <v>0</v>
      </c>
      <c r="Q343" s="31">
        <v>0</v>
      </c>
      <c r="R343" s="31"/>
      <c r="S343" s="28">
        <v>0</v>
      </c>
      <c r="T343" s="31">
        <v>0</v>
      </c>
      <c r="U343" s="28">
        <v>1</v>
      </c>
      <c r="V343" s="34">
        <v>43937</v>
      </c>
    </row>
    <row r="344" spans="1:22" hidden="1" outlineLevel="1" x14ac:dyDescent="0.3">
      <c r="A344" s="28"/>
      <c r="B344" s="29">
        <v>26</v>
      </c>
      <c r="C344" s="28" t="s">
        <v>344</v>
      </c>
      <c r="D344" s="28" t="s">
        <v>359</v>
      </c>
      <c r="E344" s="28" t="s">
        <v>357</v>
      </c>
      <c r="F344" s="32" t="s">
        <v>380</v>
      </c>
      <c r="G344" s="28">
        <v>0</v>
      </c>
      <c r="H344" s="28">
        <v>1</v>
      </c>
      <c r="I344" s="32">
        <v>1</v>
      </c>
      <c r="J344" s="28">
        <v>2</v>
      </c>
      <c r="K344" s="31">
        <v>310</v>
      </c>
      <c r="L344" s="28">
        <v>0</v>
      </c>
      <c r="M344" s="33">
        <f t="shared" si="37"/>
        <v>0</v>
      </c>
      <c r="N344" s="33">
        <f t="shared" si="38"/>
        <v>0</v>
      </c>
      <c r="O344" s="28">
        <v>0</v>
      </c>
      <c r="P344" s="28">
        <v>0</v>
      </c>
      <c r="Q344" s="31">
        <v>0</v>
      </c>
      <c r="R344" s="31"/>
      <c r="S344" s="28">
        <v>0</v>
      </c>
      <c r="T344" s="31">
        <v>0</v>
      </c>
      <c r="U344" s="28">
        <v>1</v>
      </c>
      <c r="V344" s="34">
        <v>43937</v>
      </c>
    </row>
    <row r="345" spans="1:22" hidden="1" outlineLevel="1" x14ac:dyDescent="0.3">
      <c r="A345" s="28"/>
      <c r="B345" s="29">
        <v>27</v>
      </c>
      <c r="C345" s="28" t="s">
        <v>344</v>
      </c>
      <c r="D345" s="28" t="s">
        <v>359</v>
      </c>
      <c r="E345" s="28" t="s">
        <v>357</v>
      </c>
      <c r="F345" s="32" t="s">
        <v>381</v>
      </c>
      <c r="G345" s="28">
        <v>0</v>
      </c>
      <c r="H345" s="28">
        <v>1</v>
      </c>
      <c r="I345" s="32">
        <v>1</v>
      </c>
      <c r="J345" s="28">
        <v>4</v>
      </c>
      <c r="K345" s="31">
        <v>450</v>
      </c>
      <c r="L345" s="28">
        <v>0</v>
      </c>
      <c r="M345" s="33">
        <f t="shared" si="37"/>
        <v>0</v>
      </c>
      <c r="N345" s="33">
        <f t="shared" si="38"/>
        <v>0</v>
      </c>
      <c r="O345" s="28">
        <v>0</v>
      </c>
      <c r="P345" s="28">
        <v>0</v>
      </c>
      <c r="Q345" s="31">
        <v>0</v>
      </c>
      <c r="R345" s="31"/>
      <c r="S345" s="28">
        <v>0</v>
      </c>
      <c r="T345" s="31">
        <v>0</v>
      </c>
      <c r="U345" s="28">
        <v>1</v>
      </c>
      <c r="V345" s="34">
        <v>43937</v>
      </c>
    </row>
    <row r="346" spans="1:22" ht="49.5" hidden="1" outlineLevel="1" x14ac:dyDescent="0.3">
      <c r="A346" s="28"/>
      <c r="B346" s="29">
        <v>28</v>
      </c>
      <c r="C346" s="28" t="s">
        <v>344</v>
      </c>
      <c r="D346" s="28" t="s">
        <v>382</v>
      </c>
      <c r="E346" s="32" t="s">
        <v>383</v>
      </c>
      <c r="F346" s="32" t="s">
        <v>384</v>
      </c>
      <c r="G346" s="28">
        <v>0</v>
      </c>
      <c r="H346" s="28">
        <v>1</v>
      </c>
      <c r="I346" s="32">
        <v>1</v>
      </c>
      <c r="J346" s="28">
        <v>2</v>
      </c>
      <c r="K346" s="31">
        <v>240</v>
      </c>
      <c r="L346" s="28">
        <v>0</v>
      </c>
      <c r="M346" s="33">
        <f t="shared" si="37"/>
        <v>0</v>
      </c>
      <c r="N346" s="33">
        <f t="shared" si="38"/>
        <v>0</v>
      </c>
      <c r="O346" s="28">
        <v>0</v>
      </c>
      <c r="P346" s="28">
        <v>0</v>
      </c>
      <c r="Q346" s="31">
        <v>0</v>
      </c>
      <c r="R346" s="31"/>
      <c r="S346" s="28">
        <v>0</v>
      </c>
      <c r="T346" s="31">
        <v>0</v>
      </c>
      <c r="U346" s="28">
        <v>1</v>
      </c>
      <c r="V346" s="32" t="s">
        <v>385</v>
      </c>
    </row>
    <row r="347" spans="1:22" ht="33" hidden="1" outlineLevel="1" x14ac:dyDescent="0.3">
      <c r="A347" s="28"/>
      <c r="B347" s="29">
        <v>29</v>
      </c>
      <c r="C347" s="28" t="s">
        <v>344</v>
      </c>
      <c r="D347" s="28" t="s">
        <v>386</v>
      </c>
      <c r="E347" s="32"/>
      <c r="F347" s="32" t="s">
        <v>387</v>
      </c>
      <c r="G347" s="28">
        <v>1</v>
      </c>
      <c r="H347" s="28">
        <v>0</v>
      </c>
      <c r="I347" s="28">
        <v>1</v>
      </c>
      <c r="J347" s="28">
        <v>1</v>
      </c>
      <c r="K347" s="31">
        <v>300</v>
      </c>
      <c r="L347" s="28">
        <v>0</v>
      </c>
      <c r="M347" s="33">
        <f t="shared" si="37"/>
        <v>0</v>
      </c>
      <c r="N347" s="33">
        <f t="shared" si="38"/>
        <v>0</v>
      </c>
      <c r="O347" s="28">
        <v>0</v>
      </c>
      <c r="P347" s="28">
        <v>0</v>
      </c>
      <c r="Q347" s="31">
        <v>0</v>
      </c>
      <c r="R347" s="31"/>
      <c r="S347" s="28">
        <v>0</v>
      </c>
      <c r="T347" s="31">
        <v>0</v>
      </c>
      <c r="U347" s="28">
        <v>1</v>
      </c>
      <c r="V347" s="28" t="s">
        <v>388</v>
      </c>
    </row>
    <row r="348" spans="1:22" ht="33" hidden="1" outlineLevel="1" x14ac:dyDescent="0.3">
      <c r="A348" s="28"/>
      <c r="B348" s="29">
        <v>30</v>
      </c>
      <c r="C348" s="28" t="s">
        <v>344</v>
      </c>
      <c r="D348" s="28" t="s">
        <v>386</v>
      </c>
      <c r="E348" s="32"/>
      <c r="F348" s="32" t="s">
        <v>389</v>
      </c>
      <c r="G348" s="28">
        <v>1</v>
      </c>
      <c r="H348" s="28">
        <v>0</v>
      </c>
      <c r="I348" s="28">
        <v>1</v>
      </c>
      <c r="J348" s="28">
        <v>2</v>
      </c>
      <c r="K348" s="31">
        <v>550</v>
      </c>
      <c r="L348" s="28">
        <v>0</v>
      </c>
      <c r="M348" s="33">
        <f t="shared" si="37"/>
        <v>0</v>
      </c>
      <c r="N348" s="33">
        <f t="shared" si="38"/>
        <v>0</v>
      </c>
      <c r="O348" s="28">
        <v>0</v>
      </c>
      <c r="P348" s="28">
        <v>0</v>
      </c>
      <c r="Q348" s="31">
        <v>0</v>
      </c>
      <c r="R348" s="31"/>
      <c r="S348" s="28">
        <v>0</v>
      </c>
      <c r="T348" s="31">
        <v>0</v>
      </c>
      <c r="U348" s="28">
        <v>1</v>
      </c>
      <c r="V348" s="28" t="s">
        <v>390</v>
      </c>
    </row>
    <row r="349" spans="1:22" ht="33" hidden="1" outlineLevel="1" x14ac:dyDescent="0.3">
      <c r="A349" s="28"/>
      <c r="B349" s="29">
        <v>31</v>
      </c>
      <c r="C349" s="28" t="s">
        <v>344</v>
      </c>
      <c r="D349" s="28" t="s">
        <v>386</v>
      </c>
      <c r="E349" s="32"/>
      <c r="F349" s="32" t="s">
        <v>391</v>
      </c>
      <c r="G349" s="28">
        <v>1</v>
      </c>
      <c r="H349" s="28">
        <v>0</v>
      </c>
      <c r="I349" s="28">
        <v>1</v>
      </c>
      <c r="J349" s="28">
        <v>2</v>
      </c>
      <c r="K349" s="31">
        <v>300</v>
      </c>
      <c r="L349" s="28">
        <v>0</v>
      </c>
      <c r="M349" s="33">
        <f t="shared" si="37"/>
        <v>0</v>
      </c>
      <c r="N349" s="33">
        <f t="shared" si="38"/>
        <v>0</v>
      </c>
      <c r="O349" s="28">
        <v>0</v>
      </c>
      <c r="P349" s="28">
        <v>0</v>
      </c>
      <c r="Q349" s="31">
        <v>0</v>
      </c>
      <c r="R349" s="31"/>
      <c r="S349" s="28">
        <v>0</v>
      </c>
      <c r="T349" s="31">
        <v>0</v>
      </c>
      <c r="U349" s="28">
        <v>1</v>
      </c>
      <c r="V349" s="28" t="s">
        <v>392</v>
      </c>
    </row>
    <row r="350" spans="1:22" ht="49.5" hidden="1" outlineLevel="1" x14ac:dyDescent="0.3">
      <c r="A350" s="28"/>
      <c r="B350" s="29">
        <v>32</v>
      </c>
      <c r="C350" s="28" t="s">
        <v>344</v>
      </c>
      <c r="D350" s="28" t="s">
        <v>386</v>
      </c>
      <c r="E350" s="32" t="s">
        <v>393</v>
      </c>
      <c r="F350" s="32" t="s">
        <v>394</v>
      </c>
      <c r="G350" s="28">
        <v>0</v>
      </c>
      <c r="H350" s="28">
        <v>1</v>
      </c>
      <c r="I350" s="32">
        <v>1</v>
      </c>
      <c r="J350" s="28">
        <v>5</v>
      </c>
      <c r="K350" s="31">
        <v>330</v>
      </c>
      <c r="L350" s="28">
        <v>0</v>
      </c>
      <c r="M350" s="33">
        <f t="shared" si="37"/>
        <v>0</v>
      </c>
      <c r="N350" s="33">
        <f t="shared" si="38"/>
        <v>0</v>
      </c>
      <c r="O350" s="28">
        <v>0</v>
      </c>
      <c r="P350" s="28">
        <v>0</v>
      </c>
      <c r="Q350" s="31">
        <v>0</v>
      </c>
      <c r="R350" s="31"/>
      <c r="S350" s="28">
        <v>0</v>
      </c>
      <c r="T350" s="31">
        <v>0</v>
      </c>
      <c r="U350" s="28">
        <v>1</v>
      </c>
      <c r="V350" s="28" t="s">
        <v>395</v>
      </c>
    </row>
    <row r="351" spans="1:22" ht="33" hidden="1" outlineLevel="1" x14ac:dyDescent="0.3">
      <c r="A351" s="28"/>
      <c r="B351" s="29">
        <v>33</v>
      </c>
      <c r="C351" s="28" t="s">
        <v>344</v>
      </c>
      <c r="D351" s="28" t="s">
        <v>386</v>
      </c>
      <c r="E351" s="32"/>
      <c r="F351" s="32" t="s">
        <v>396</v>
      </c>
      <c r="G351" s="28">
        <v>1</v>
      </c>
      <c r="H351" s="28">
        <v>0</v>
      </c>
      <c r="I351" s="28">
        <v>1</v>
      </c>
      <c r="J351" s="28">
        <v>1</v>
      </c>
      <c r="K351" s="31">
        <v>300</v>
      </c>
      <c r="L351" s="28">
        <v>0</v>
      </c>
      <c r="M351" s="33">
        <f t="shared" si="37"/>
        <v>0</v>
      </c>
      <c r="N351" s="33">
        <f t="shared" si="38"/>
        <v>0</v>
      </c>
      <c r="O351" s="28">
        <v>0</v>
      </c>
      <c r="P351" s="28">
        <v>0</v>
      </c>
      <c r="Q351" s="31">
        <v>0</v>
      </c>
      <c r="R351" s="31"/>
      <c r="S351" s="28">
        <v>0</v>
      </c>
      <c r="T351" s="31">
        <v>0</v>
      </c>
      <c r="U351" s="28">
        <v>1</v>
      </c>
      <c r="V351" s="28" t="s">
        <v>388</v>
      </c>
    </row>
    <row r="352" spans="1:22" ht="49.5" hidden="1" outlineLevel="1" x14ac:dyDescent="0.3">
      <c r="A352" s="28"/>
      <c r="B352" s="29">
        <v>34</v>
      </c>
      <c r="C352" s="28" t="s">
        <v>344</v>
      </c>
      <c r="D352" s="28" t="s">
        <v>397</v>
      </c>
      <c r="E352" s="28"/>
      <c r="F352" s="32" t="s">
        <v>398</v>
      </c>
      <c r="G352" s="28">
        <v>1</v>
      </c>
      <c r="H352" s="28">
        <v>0</v>
      </c>
      <c r="I352" s="28">
        <v>1</v>
      </c>
      <c r="J352" s="28">
        <v>3</v>
      </c>
      <c r="K352" s="31">
        <v>260</v>
      </c>
      <c r="L352" s="28">
        <v>0</v>
      </c>
      <c r="M352" s="33">
        <f t="shared" si="37"/>
        <v>0</v>
      </c>
      <c r="N352" s="33">
        <f t="shared" si="38"/>
        <v>0</v>
      </c>
      <c r="O352" s="28">
        <v>0</v>
      </c>
      <c r="P352" s="28">
        <v>0</v>
      </c>
      <c r="Q352" s="31">
        <v>0</v>
      </c>
      <c r="R352" s="31"/>
      <c r="S352" s="28">
        <v>0</v>
      </c>
      <c r="T352" s="31">
        <v>0</v>
      </c>
      <c r="U352" s="28">
        <v>2</v>
      </c>
      <c r="V352" s="32" t="s">
        <v>399</v>
      </c>
    </row>
    <row r="353" spans="1:22" ht="49.5" hidden="1" outlineLevel="1" x14ac:dyDescent="0.3">
      <c r="A353" s="28"/>
      <c r="B353" s="29">
        <v>35</v>
      </c>
      <c r="C353" s="28" t="s">
        <v>344</v>
      </c>
      <c r="D353" s="28" t="s">
        <v>397</v>
      </c>
      <c r="E353" s="32" t="s">
        <v>400</v>
      </c>
      <c r="F353" s="32" t="s">
        <v>401</v>
      </c>
      <c r="G353" s="28">
        <v>0</v>
      </c>
      <c r="H353" s="28">
        <v>1</v>
      </c>
      <c r="I353" s="28">
        <v>1</v>
      </c>
      <c r="J353" s="28">
        <v>1</v>
      </c>
      <c r="K353" s="31">
        <v>200</v>
      </c>
      <c r="L353" s="28">
        <v>0</v>
      </c>
      <c r="M353" s="33">
        <f t="shared" si="37"/>
        <v>0</v>
      </c>
      <c r="N353" s="33">
        <f t="shared" si="38"/>
        <v>0</v>
      </c>
      <c r="O353" s="28">
        <v>0</v>
      </c>
      <c r="P353" s="28">
        <v>0</v>
      </c>
      <c r="Q353" s="31">
        <v>0</v>
      </c>
      <c r="R353" s="31"/>
      <c r="S353" s="28">
        <v>0</v>
      </c>
      <c r="T353" s="31">
        <v>0</v>
      </c>
      <c r="U353" s="28">
        <v>1</v>
      </c>
      <c r="V353" s="34">
        <v>43938</v>
      </c>
    </row>
    <row r="354" spans="1:22" ht="49.5" hidden="1" outlineLevel="1" x14ac:dyDescent="0.3">
      <c r="A354" s="28"/>
      <c r="B354" s="29">
        <v>36</v>
      </c>
      <c r="C354" s="28" t="s">
        <v>344</v>
      </c>
      <c r="D354" s="28" t="s">
        <v>397</v>
      </c>
      <c r="E354" s="32" t="s">
        <v>402</v>
      </c>
      <c r="F354" s="32" t="s">
        <v>403</v>
      </c>
      <c r="G354" s="28">
        <v>0</v>
      </c>
      <c r="H354" s="28">
        <v>1</v>
      </c>
      <c r="I354" s="28">
        <v>1</v>
      </c>
      <c r="J354" s="28">
        <v>1</v>
      </c>
      <c r="K354" s="31">
        <v>300</v>
      </c>
      <c r="L354" s="28">
        <v>0</v>
      </c>
      <c r="M354" s="33">
        <f t="shared" si="37"/>
        <v>0</v>
      </c>
      <c r="N354" s="33">
        <f t="shared" si="38"/>
        <v>0</v>
      </c>
      <c r="O354" s="28">
        <v>0</v>
      </c>
      <c r="P354" s="28">
        <v>0</v>
      </c>
      <c r="Q354" s="31">
        <v>0</v>
      </c>
      <c r="R354" s="31"/>
      <c r="S354" s="28">
        <v>0</v>
      </c>
      <c r="T354" s="31">
        <v>0</v>
      </c>
      <c r="U354" s="28"/>
      <c r="V354" s="28"/>
    </row>
    <row r="355" spans="1:22" ht="33" hidden="1" outlineLevel="1" x14ac:dyDescent="0.3">
      <c r="A355" s="28"/>
      <c r="B355" s="29">
        <v>37</v>
      </c>
      <c r="C355" s="28" t="s">
        <v>344</v>
      </c>
      <c r="D355" s="28" t="s">
        <v>404</v>
      </c>
      <c r="E355" s="28"/>
      <c r="F355" s="32" t="s">
        <v>405</v>
      </c>
      <c r="G355" s="28">
        <v>1</v>
      </c>
      <c r="H355" s="28">
        <v>0</v>
      </c>
      <c r="I355" s="28">
        <v>1</v>
      </c>
      <c r="J355" s="28">
        <v>2</v>
      </c>
      <c r="K355" s="31">
        <v>500</v>
      </c>
      <c r="L355" s="28">
        <v>0</v>
      </c>
      <c r="M355" s="33">
        <f t="shared" si="37"/>
        <v>0</v>
      </c>
      <c r="N355" s="33">
        <f t="shared" si="38"/>
        <v>0</v>
      </c>
      <c r="O355" s="28">
        <v>0</v>
      </c>
      <c r="P355" s="28">
        <v>0</v>
      </c>
      <c r="Q355" s="31">
        <v>0</v>
      </c>
      <c r="R355" s="31"/>
      <c r="S355" s="28">
        <v>0</v>
      </c>
      <c r="T355" s="31">
        <v>0</v>
      </c>
      <c r="U355" s="28">
        <v>1</v>
      </c>
      <c r="V355" s="34">
        <v>43936</v>
      </c>
    </row>
    <row r="356" spans="1:22" ht="33" hidden="1" outlineLevel="1" x14ac:dyDescent="0.3">
      <c r="A356" s="28"/>
      <c r="B356" s="29">
        <v>38</v>
      </c>
      <c r="C356" s="28" t="s">
        <v>344</v>
      </c>
      <c r="D356" s="28" t="s">
        <v>404</v>
      </c>
      <c r="E356" s="28"/>
      <c r="F356" s="32" t="s">
        <v>406</v>
      </c>
      <c r="G356" s="28">
        <v>1</v>
      </c>
      <c r="H356" s="28">
        <v>0</v>
      </c>
      <c r="I356" s="28">
        <v>1</v>
      </c>
      <c r="J356" s="28">
        <v>2</v>
      </c>
      <c r="K356" s="31">
        <v>800</v>
      </c>
      <c r="L356" s="28">
        <v>0</v>
      </c>
      <c r="M356" s="33">
        <f t="shared" si="37"/>
        <v>0</v>
      </c>
      <c r="N356" s="33">
        <f t="shared" si="38"/>
        <v>0</v>
      </c>
      <c r="O356" s="28">
        <v>0</v>
      </c>
      <c r="P356" s="28">
        <v>0</v>
      </c>
      <c r="Q356" s="31">
        <v>0</v>
      </c>
      <c r="R356" s="31"/>
      <c r="S356" s="28">
        <v>0</v>
      </c>
      <c r="T356" s="31">
        <v>0</v>
      </c>
      <c r="U356" s="28">
        <v>1</v>
      </c>
      <c r="V356" s="34">
        <v>43936</v>
      </c>
    </row>
    <row r="357" spans="1:22" ht="33" hidden="1" outlineLevel="1" x14ac:dyDescent="0.3">
      <c r="A357" s="28"/>
      <c r="B357" s="29">
        <v>39</v>
      </c>
      <c r="C357" s="28" t="s">
        <v>344</v>
      </c>
      <c r="D357" s="28" t="s">
        <v>404</v>
      </c>
      <c r="E357" s="28"/>
      <c r="F357" s="32" t="s">
        <v>407</v>
      </c>
      <c r="G357" s="28">
        <v>1</v>
      </c>
      <c r="H357" s="28">
        <v>0</v>
      </c>
      <c r="I357" s="28">
        <v>1</v>
      </c>
      <c r="J357" s="28">
        <v>1</v>
      </c>
      <c r="K357" s="31">
        <v>240</v>
      </c>
      <c r="L357" s="28">
        <v>0</v>
      </c>
      <c r="M357" s="33">
        <f t="shared" si="37"/>
        <v>0</v>
      </c>
      <c r="N357" s="33">
        <f t="shared" si="38"/>
        <v>0</v>
      </c>
      <c r="O357" s="28">
        <v>0</v>
      </c>
      <c r="P357" s="28">
        <v>0</v>
      </c>
      <c r="Q357" s="31">
        <v>0</v>
      </c>
      <c r="R357" s="31"/>
      <c r="S357" s="28">
        <v>0</v>
      </c>
      <c r="T357" s="31">
        <v>0</v>
      </c>
      <c r="U357" s="28">
        <v>1</v>
      </c>
      <c r="V357" s="34">
        <v>43936</v>
      </c>
    </row>
    <row r="358" spans="1:22" ht="33" hidden="1" outlineLevel="1" x14ac:dyDescent="0.3">
      <c r="A358" s="28"/>
      <c r="B358" s="29">
        <v>40</v>
      </c>
      <c r="C358" s="28" t="s">
        <v>344</v>
      </c>
      <c r="D358" s="28" t="s">
        <v>404</v>
      </c>
      <c r="E358" s="28"/>
      <c r="F358" s="32" t="s">
        <v>408</v>
      </c>
      <c r="G358" s="28">
        <v>1</v>
      </c>
      <c r="H358" s="28">
        <v>0</v>
      </c>
      <c r="I358" s="28">
        <v>1</v>
      </c>
      <c r="J358" s="28">
        <v>2</v>
      </c>
      <c r="K358" s="31">
        <v>1616</v>
      </c>
      <c r="L358" s="28">
        <v>0</v>
      </c>
      <c r="M358" s="33">
        <f t="shared" si="37"/>
        <v>0</v>
      </c>
      <c r="N358" s="33">
        <f t="shared" si="38"/>
        <v>0</v>
      </c>
      <c r="O358" s="28">
        <v>0</v>
      </c>
      <c r="P358" s="28">
        <v>0</v>
      </c>
      <c r="Q358" s="31">
        <v>0</v>
      </c>
      <c r="R358" s="31"/>
      <c r="S358" s="28">
        <v>0</v>
      </c>
      <c r="T358" s="31">
        <v>0</v>
      </c>
      <c r="U358" s="28">
        <v>1</v>
      </c>
      <c r="V358" s="34">
        <v>43938</v>
      </c>
    </row>
    <row r="359" spans="1:22" ht="33" hidden="1" outlineLevel="1" x14ac:dyDescent="0.3">
      <c r="A359" s="28"/>
      <c r="B359" s="29">
        <v>41</v>
      </c>
      <c r="C359" s="28" t="s">
        <v>344</v>
      </c>
      <c r="D359" s="28" t="s">
        <v>404</v>
      </c>
      <c r="E359" s="28"/>
      <c r="F359" s="32" t="s">
        <v>409</v>
      </c>
      <c r="G359" s="28">
        <v>1</v>
      </c>
      <c r="H359" s="28">
        <v>0</v>
      </c>
      <c r="I359" s="28">
        <v>1</v>
      </c>
      <c r="J359" s="28">
        <v>1</v>
      </c>
      <c r="K359" s="31">
        <v>350</v>
      </c>
      <c r="L359" s="28">
        <v>0</v>
      </c>
      <c r="M359" s="33">
        <f t="shared" si="37"/>
        <v>0</v>
      </c>
      <c r="N359" s="33">
        <f t="shared" si="38"/>
        <v>0</v>
      </c>
      <c r="O359" s="28">
        <v>0</v>
      </c>
      <c r="P359" s="28">
        <v>0</v>
      </c>
      <c r="Q359" s="31">
        <v>0</v>
      </c>
      <c r="R359" s="31"/>
      <c r="S359" s="28">
        <v>0</v>
      </c>
      <c r="T359" s="31">
        <v>0</v>
      </c>
      <c r="U359" s="28">
        <v>1</v>
      </c>
      <c r="V359" s="34">
        <v>43938</v>
      </c>
    </row>
    <row r="360" spans="1:22" ht="49.5" hidden="1" outlineLevel="1" x14ac:dyDescent="0.3">
      <c r="A360" s="28"/>
      <c r="B360" s="29">
        <v>42</v>
      </c>
      <c r="C360" s="28" t="s">
        <v>344</v>
      </c>
      <c r="D360" s="28" t="s">
        <v>404</v>
      </c>
      <c r="E360" s="28"/>
      <c r="F360" s="32" t="s">
        <v>410</v>
      </c>
      <c r="G360" s="28">
        <v>1</v>
      </c>
      <c r="H360" s="28">
        <v>0</v>
      </c>
      <c r="I360" s="28">
        <v>1</v>
      </c>
      <c r="J360" s="28">
        <v>2</v>
      </c>
      <c r="K360" s="31">
        <v>800</v>
      </c>
      <c r="L360" s="28">
        <v>0</v>
      </c>
      <c r="M360" s="33">
        <f t="shared" si="37"/>
        <v>0</v>
      </c>
      <c r="N360" s="33">
        <f t="shared" si="38"/>
        <v>0</v>
      </c>
      <c r="O360" s="28">
        <v>0</v>
      </c>
      <c r="P360" s="28">
        <v>0</v>
      </c>
      <c r="Q360" s="31">
        <v>0</v>
      </c>
      <c r="R360" s="31"/>
      <c r="S360" s="28">
        <v>0</v>
      </c>
      <c r="T360" s="31">
        <v>0</v>
      </c>
      <c r="U360" s="28">
        <v>1</v>
      </c>
      <c r="V360" s="34">
        <v>43936</v>
      </c>
    </row>
    <row r="361" spans="1:22" ht="66" hidden="1" outlineLevel="1" x14ac:dyDescent="0.3">
      <c r="A361" s="28"/>
      <c r="B361" s="29">
        <v>43</v>
      </c>
      <c r="C361" s="28" t="s">
        <v>344</v>
      </c>
      <c r="D361" s="28" t="s">
        <v>404</v>
      </c>
      <c r="E361" s="28"/>
      <c r="F361" s="32" t="s">
        <v>411</v>
      </c>
      <c r="G361" s="28">
        <v>1</v>
      </c>
      <c r="H361" s="28">
        <v>0</v>
      </c>
      <c r="I361" s="28">
        <v>1</v>
      </c>
      <c r="J361" s="28">
        <v>1</v>
      </c>
      <c r="K361" s="31">
        <v>120</v>
      </c>
      <c r="L361" s="28">
        <v>0</v>
      </c>
      <c r="M361" s="33">
        <f t="shared" si="37"/>
        <v>0</v>
      </c>
      <c r="N361" s="33">
        <f t="shared" si="38"/>
        <v>0</v>
      </c>
      <c r="O361" s="28">
        <v>0</v>
      </c>
      <c r="P361" s="28">
        <v>0</v>
      </c>
      <c r="Q361" s="31">
        <v>0</v>
      </c>
      <c r="R361" s="31"/>
      <c r="S361" s="28">
        <v>0</v>
      </c>
      <c r="T361" s="31">
        <v>0</v>
      </c>
      <c r="U361" s="28">
        <v>1</v>
      </c>
      <c r="V361" s="34">
        <v>43936</v>
      </c>
    </row>
    <row r="362" spans="1:22" ht="49.5" hidden="1" outlineLevel="1" x14ac:dyDescent="0.3">
      <c r="A362" s="28"/>
      <c r="B362" s="29">
        <v>44</v>
      </c>
      <c r="C362" s="28" t="s">
        <v>344</v>
      </c>
      <c r="D362" s="28" t="s">
        <v>404</v>
      </c>
      <c r="E362" s="28"/>
      <c r="F362" s="32" t="s">
        <v>412</v>
      </c>
      <c r="G362" s="28">
        <v>1</v>
      </c>
      <c r="H362" s="28">
        <v>0</v>
      </c>
      <c r="I362" s="28">
        <v>1</v>
      </c>
      <c r="J362" s="28">
        <v>4</v>
      </c>
      <c r="K362" s="31">
        <v>650</v>
      </c>
      <c r="L362" s="28">
        <v>0</v>
      </c>
      <c r="M362" s="33">
        <f t="shared" si="37"/>
        <v>0</v>
      </c>
      <c r="N362" s="33">
        <f t="shared" si="38"/>
        <v>0</v>
      </c>
      <c r="O362" s="28">
        <v>0</v>
      </c>
      <c r="P362" s="28">
        <v>0</v>
      </c>
      <c r="Q362" s="31">
        <v>0</v>
      </c>
      <c r="R362" s="31"/>
      <c r="S362" s="28">
        <v>0</v>
      </c>
      <c r="T362" s="31">
        <v>0</v>
      </c>
      <c r="U362" s="28">
        <v>1</v>
      </c>
      <c r="V362" s="34">
        <v>43936</v>
      </c>
    </row>
    <row r="363" spans="1:22" ht="33" hidden="1" outlineLevel="1" x14ac:dyDescent="0.3">
      <c r="A363" s="28"/>
      <c r="B363" s="29">
        <v>45</v>
      </c>
      <c r="C363" s="28" t="s">
        <v>344</v>
      </c>
      <c r="D363" s="28" t="s">
        <v>404</v>
      </c>
      <c r="E363" s="28"/>
      <c r="F363" s="32" t="s">
        <v>413</v>
      </c>
      <c r="G363" s="28">
        <v>1</v>
      </c>
      <c r="H363" s="28">
        <v>0</v>
      </c>
      <c r="I363" s="32">
        <v>1</v>
      </c>
      <c r="J363" s="28">
        <v>1</v>
      </c>
      <c r="K363" s="31">
        <v>200</v>
      </c>
      <c r="L363" s="28">
        <v>0</v>
      </c>
      <c r="M363" s="33">
        <f t="shared" si="37"/>
        <v>0</v>
      </c>
      <c r="N363" s="33">
        <f t="shared" si="38"/>
        <v>0</v>
      </c>
      <c r="O363" s="28">
        <v>0</v>
      </c>
      <c r="P363" s="28">
        <v>0</v>
      </c>
      <c r="Q363" s="31">
        <v>0</v>
      </c>
      <c r="R363" s="31"/>
      <c r="S363" s="28">
        <v>0</v>
      </c>
      <c r="T363" s="31">
        <v>0</v>
      </c>
      <c r="U363" s="28">
        <v>1</v>
      </c>
      <c r="V363" s="34">
        <v>43936</v>
      </c>
    </row>
    <row r="364" spans="1:22" ht="99" hidden="1" outlineLevel="1" x14ac:dyDescent="0.3">
      <c r="A364" s="28"/>
      <c r="B364" s="29">
        <v>46</v>
      </c>
      <c r="C364" s="28" t="s">
        <v>344</v>
      </c>
      <c r="D364" s="28" t="s">
        <v>404</v>
      </c>
      <c r="E364" s="28" t="s">
        <v>414</v>
      </c>
      <c r="F364" s="32" t="s">
        <v>415</v>
      </c>
      <c r="G364" s="28">
        <v>0</v>
      </c>
      <c r="H364" s="28">
        <v>1</v>
      </c>
      <c r="I364" s="28">
        <v>1</v>
      </c>
      <c r="J364" s="28">
        <v>2</v>
      </c>
      <c r="K364" s="31">
        <v>650</v>
      </c>
      <c r="L364" s="28">
        <v>0</v>
      </c>
      <c r="M364" s="33">
        <f t="shared" si="37"/>
        <v>0</v>
      </c>
      <c r="N364" s="33">
        <f t="shared" si="38"/>
        <v>0</v>
      </c>
      <c r="O364" s="28">
        <v>0</v>
      </c>
      <c r="P364" s="28">
        <v>0</v>
      </c>
      <c r="Q364" s="31">
        <v>0</v>
      </c>
      <c r="R364" s="31"/>
      <c r="S364" s="28">
        <v>0</v>
      </c>
      <c r="T364" s="31">
        <v>0</v>
      </c>
      <c r="U364" s="28">
        <v>1</v>
      </c>
      <c r="V364" s="34">
        <v>43938</v>
      </c>
    </row>
    <row r="365" spans="1:22" ht="33" hidden="1" outlineLevel="1" x14ac:dyDescent="0.3">
      <c r="A365" s="28"/>
      <c r="B365" s="29">
        <v>47</v>
      </c>
      <c r="C365" s="28" t="s">
        <v>344</v>
      </c>
      <c r="D365" s="28" t="s">
        <v>404</v>
      </c>
      <c r="E365" s="28"/>
      <c r="F365" s="32" t="s">
        <v>416</v>
      </c>
      <c r="G365" s="28">
        <v>1</v>
      </c>
      <c r="H365" s="28">
        <v>0</v>
      </c>
      <c r="I365" s="32">
        <v>1</v>
      </c>
      <c r="J365" s="28">
        <v>2</v>
      </c>
      <c r="K365" s="31">
        <v>300</v>
      </c>
      <c r="L365" s="28">
        <v>0</v>
      </c>
      <c r="M365" s="33">
        <f t="shared" si="37"/>
        <v>0</v>
      </c>
      <c r="N365" s="33">
        <f t="shared" si="38"/>
        <v>0</v>
      </c>
      <c r="O365" s="28">
        <v>0</v>
      </c>
      <c r="P365" s="28">
        <v>0</v>
      </c>
      <c r="Q365" s="31">
        <v>0</v>
      </c>
      <c r="R365" s="31"/>
      <c r="S365" s="28">
        <v>0</v>
      </c>
      <c r="T365" s="31">
        <v>0</v>
      </c>
      <c r="U365" s="28">
        <v>1</v>
      </c>
      <c r="V365" s="34">
        <v>43936</v>
      </c>
    </row>
    <row r="366" spans="1:22" ht="33" hidden="1" outlineLevel="1" x14ac:dyDescent="0.3">
      <c r="A366" s="28"/>
      <c r="B366" s="29">
        <v>48</v>
      </c>
      <c r="C366" s="28" t="s">
        <v>344</v>
      </c>
      <c r="D366" s="28" t="s">
        <v>404</v>
      </c>
      <c r="E366" s="28"/>
      <c r="F366" s="32" t="s">
        <v>417</v>
      </c>
      <c r="G366" s="28">
        <v>1</v>
      </c>
      <c r="H366" s="28">
        <v>0</v>
      </c>
      <c r="I366" s="28">
        <v>1</v>
      </c>
      <c r="J366" s="28">
        <v>3</v>
      </c>
      <c r="K366" s="31">
        <v>258</v>
      </c>
      <c r="L366" s="28">
        <v>0</v>
      </c>
      <c r="M366" s="33">
        <f t="shared" si="37"/>
        <v>0</v>
      </c>
      <c r="N366" s="33">
        <f t="shared" si="38"/>
        <v>0</v>
      </c>
      <c r="O366" s="28">
        <v>0</v>
      </c>
      <c r="P366" s="28">
        <v>0</v>
      </c>
      <c r="Q366" s="31">
        <v>0</v>
      </c>
      <c r="R366" s="31"/>
      <c r="S366" s="28">
        <v>0</v>
      </c>
      <c r="T366" s="31">
        <v>0</v>
      </c>
      <c r="U366" s="28">
        <v>1</v>
      </c>
      <c r="V366" s="34">
        <v>43935</v>
      </c>
    </row>
    <row r="367" spans="1:22" ht="49.5" hidden="1" outlineLevel="1" x14ac:dyDescent="0.3">
      <c r="A367" s="28"/>
      <c r="B367" s="29">
        <v>49</v>
      </c>
      <c r="C367" s="28" t="s">
        <v>344</v>
      </c>
      <c r="D367" s="28" t="s">
        <v>404</v>
      </c>
      <c r="E367" s="28"/>
      <c r="F367" s="32" t="s">
        <v>418</v>
      </c>
      <c r="G367" s="28">
        <v>1</v>
      </c>
      <c r="H367" s="28">
        <v>0</v>
      </c>
      <c r="I367" s="32">
        <v>1</v>
      </c>
      <c r="J367" s="28">
        <v>1</v>
      </c>
      <c r="K367" s="31">
        <v>120</v>
      </c>
      <c r="L367" s="28">
        <v>0</v>
      </c>
      <c r="M367" s="33">
        <f t="shared" si="37"/>
        <v>0</v>
      </c>
      <c r="N367" s="33">
        <f t="shared" si="38"/>
        <v>0</v>
      </c>
      <c r="O367" s="28">
        <v>0</v>
      </c>
      <c r="P367" s="28">
        <v>0</v>
      </c>
      <c r="Q367" s="31">
        <v>0</v>
      </c>
      <c r="R367" s="31"/>
      <c r="S367" s="28">
        <v>0</v>
      </c>
      <c r="T367" s="31">
        <v>0</v>
      </c>
      <c r="U367" s="28">
        <v>1</v>
      </c>
      <c r="V367" s="34">
        <v>43936</v>
      </c>
    </row>
    <row r="368" spans="1:22" ht="49.5" hidden="1" outlineLevel="1" x14ac:dyDescent="0.3">
      <c r="A368" s="28"/>
      <c r="B368" s="29">
        <v>50</v>
      </c>
      <c r="C368" s="28" t="s">
        <v>344</v>
      </c>
      <c r="D368" s="28" t="s">
        <v>419</v>
      </c>
      <c r="E368" s="32" t="s">
        <v>420</v>
      </c>
      <c r="F368" s="32" t="s">
        <v>421</v>
      </c>
      <c r="G368" s="28">
        <v>0</v>
      </c>
      <c r="H368" s="28">
        <v>1</v>
      </c>
      <c r="I368" s="28">
        <v>1</v>
      </c>
      <c r="J368" s="28">
        <v>2</v>
      </c>
      <c r="K368" s="31">
        <v>800</v>
      </c>
      <c r="L368" s="28">
        <v>0</v>
      </c>
      <c r="M368" s="33">
        <f t="shared" si="37"/>
        <v>0</v>
      </c>
      <c r="N368" s="33">
        <f t="shared" si="38"/>
        <v>0</v>
      </c>
      <c r="O368" s="28">
        <v>0</v>
      </c>
      <c r="P368" s="28">
        <v>0</v>
      </c>
      <c r="Q368" s="31">
        <v>0</v>
      </c>
      <c r="R368" s="31"/>
      <c r="S368" s="28">
        <v>0</v>
      </c>
      <c r="T368" s="31">
        <v>0</v>
      </c>
      <c r="U368" s="28">
        <v>1</v>
      </c>
      <c r="V368" s="28" t="s">
        <v>422</v>
      </c>
    </row>
    <row r="369" spans="1:22" ht="33" hidden="1" outlineLevel="1" x14ac:dyDescent="0.3">
      <c r="A369" s="28"/>
      <c r="B369" s="29">
        <v>51</v>
      </c>
      <c r="C369" s="28" t="s">
        <v>344</v>
      </c>
      <c r="D369" s="28" t="s">
        <v>419</v>
      </c>
      <c r="E369" s="32"/>
      <c r="F369" s="32" t="s">
        <v>423</v>
      </c>
      <c r="G369" s="28">
        <v>1</v>
      </c>
      <c r="H369" s="28">
        <v>0</v>
      </c>
      <c r="I369" s="28">
        <v>1</v>
      </c>
      <c r="J369" s="28">
        <v>1</v>
      </c>
      <c r="K369" s="31">
        <v>150</v>
      </c>
      <c r="L369" s="28">
        <v>0</v>
      </c>
      <c r="M369" s="33">
        <f t="shared" si="37"/>
        <v>0</v>
      </c>
      <c r="N369" s="33">
        <f t="shared" si="38"/>
        <v>0</v>
      </c>
      <c r="O369" s="28">
        <v>0</v>
      </c>
      <c r="P369" s="28">
        <v>0</v>
      </c>
      <c r="Q369" s="31">
        <v>0</v>
      </c>
      <c r="R369" s="31"/>
      <c r="S369" s="28">
        <v>0</v>
      </c>
      <c r="T369" s="31">
        <v>0</v>
      </c>
      <c r="U369" s="28">
        <v>1</v>
      </c>
      <c r="V369" s="28" t="s">
        <v>422</v>
      </c>
    </row>
    <row r="370" spans="1:22" hidden="1" outlineLevel="1" x14ac:dyDescent="0.3">
      <c r="A370" s="28"/>
      <c r="B370" s="29">
        <v>52</v>
      </c>
      <c r="C370" s="28" t="s">
        <v>344</v>
      </c>
      <c r="D370" s="28" t="s">
        <v>419</v>
      </c>
      <c r="E370" s="32"/>
      <c r="F370" s="32" t="s">
        <v>424</v>
      </c>
      <c r="G370" s="28">
        <v>1</v>
      </c>
      <c r="H370" s="28">
        <v>0</v>
      </c>
      <c r="I370" s="28">
        <v>1</v>
      </c>
      <c r="J370" s="28">
        <v>1</v>
      </c>
      <c r="K370" s="31">
        <v>625</v>
      </c>
      <c r="L370" s="28">
        <v>0</v>
      </c>
      <c r="M370" s="33">
        <f t="shared" si="37"/>
        <v>0</v>
      </c>
      <c r="N370" s="33">
        <f t="shared" si="38"/>
        <v>0</v>
      </c>
      <c r="O370" s="28">
        <v>0</v>
      </c>
      <c r="P370" s="28">
        <v>0</v>
      </c>
      <c r="Q370" s="31">
        <v>0</v>
      </c>
      <c r="R370" s="31"/>
      <c r="S370" s="28">
        <v>0</v>
      </c>
      <c r="T370" s="31">
        <v>0</v>
      </c>
      <c r="U370" s="28">
        <v>1</v>
      </c>
      <c r="V370" s="28" t="s">
        <v>422</v>
      </c>
    </row>
    <row r="371" spans="1:22" hidden="1" outlineLevel="1" x14ac:dyDescent="0.3">
      <c r="A371" s="28"/>
      <c r="B371" s="29">
        <v>53</v>
      </c>
      <c r="C371" s="28" t="s">
        <v>344</v>
      </c>
      <c r="D371" s="28" t="s">
        <v>419</v>
      </c>
      <c r="E371" s="32"/>
      <c r="F371" s="32" t="s">
        <v>425</v>
      </c>
      <c r="G371" s="28">
        <v>1</v>
      </c>
      <c r="H371" s="28">
        <v>0</v>
      </c>
      <c r="I371" s="28">
        <v>1</v>
      </c>
      <c r="J371" s="28">
        <v>1</v>
      </c>
      <c r="K371" s="31">
        <v>100</v>
      </c>
      <c r="L371" s="28">
        <v>0</v>
      </c>
      <c r="M371" s="33">
        <f t="shared" si="37"/>
        <v>0</v>
      </c>
      <c r="N371" s="33">
        <f t="shared" si="38"/>
        <v>0</v>
      </c>
      <c r="O371" s="28">
        <v>0</v>
      </c>
      <c r="P371" s="28">
        <v>0</v>
      </c>
      <c r="Q371" s="31">
        <v>0</v>
      </c>
      <c r="R371" s="31"/>
      <c r="S371" s="28">
        <v>0</v>
      </c>
      <c r="T371" s="31">
        <v>0</v>
      </c>
      <c r="U371" s="28">
        <v>1</v>
      </c>
      <c r="V371" s="28" t="s">
        <v>422</v>
      </c>
    </row>
    <row r="372" spans="1:22" ht="33" hidden="1" outlineLevel="1" x14ac:dyDescent="0.3">
      <c r="A372" s="28"/>
      <c r="B372" s="29">
        <v>54</v>
      </c>
      <c r="C372" s="28" t="s">
        <v>344</v>
      </c>
      <c r="D372" s="28" t="s">
        <v>419</v>
      </c>
      <c r="E372" s="32" t="s">
        <v>426</v>
      </c>
      <c r="F372" s="32" t="s">
        <v>427</v>
      </c>
      <c r="G372" s="28">
        <v>0</v>
      </c>
      <c r="H372" s="28">
        <v>1</v>
      </c>
      <c r="I372" s="28">
        <v>1</v>
      </c>
      <c r="J372" s="28">
        <v>2</v>
      </c>
      <c r="K372" s="31">
        <v>300</v>
      </c>
      <c r="L372" s="28">
        <v>0</v>
      </c>
      <c r="M372" s="33">
        <f t="shared" si="37"/>
        <v>0</v>
      </c>
      <c r="N372" s="33">
        <f t="shared" si="38"/>
        <v>0</v>
      </c>
      <c r="O372" s="28">
        <v>0</v>
      </c>
      <c r="P372" s="28">
        <v>0</v>
      </c>
      <c r="Q372" s="31">
        <v>0</v>
      </c>
      <c r="R372" s="31"/>
      <c r="S372" s="28">
        <v>0</v>
      </c>
      <c r="T372" s="31">
        <v>0</v>
      </c>
      <c r="U372" s="28">
        <v>1</v>
      </c>
      <c r="V372" s="28" t="s">
        <v>422</v>
      </c>
    </row>
    <row r="373" spans="1:22" ht="49.5" hidden="1" outlineLevel="1" x14ac:dyDescent="0.3">
      <c r="A373" s="28"/>
      <c r="B373" s="29">
        <v>55</v>
      </c>
      <c r="C373" s="28" t="s">
        <v>344</v>
      </c>
      <c r="D373" s="28" t="s">
        <v>428</v>
      </c>
      <c r="E373" s="32" t="s">
        <v>429</v>
      </c>
      <c r="F373" s="32" t="s">
        <v>374</v>
      </c>
      <c r="G373" s="28">
        <v>0</v>
      </c>
      <c r="H373" s="28">
        <v>1</v>
      </c>
      <c r="I373" s="28">
        <v>1</v>
      </c>
      <c r="J373" s="28">
        <v>1</v>
      </c>
      <c r="K373" s="31">
        <v>50</v>
      </c>
      <c r="L373" s="28">
        <v>0</v>
      </c>
      <c r="M373" s="33">
        <f t="shared" si="37"/>
        <v>0</v>
      </c>
      <c r="N373" s="33">
        <f t="shared" si="38"/>
        <v>0</v>
      </c>
      <c r="O373" s="28">
        <v>0</v>
      </c>
      <c r="P373" s="28">
        <v>0</v>
      </c>
      <c r="Q373" s="31">
        <v>0</v>
      </c>
      <c r="R373" s="31"/>
      <c r="S373" s="28">
        <v>0</v>
      </c>
      <c r="T373" s="31">
        <v>0</v>
      </c>
      <c r="U373" s="28">
        <v>0</v>
      </c>
      <c r="V373" s="28"/>
    </row>
    <row r="374" spans="1:22" ht="49.5" hidden="1" outlineLevel="1" x14ac:dyDescent="0.3">
      <c r="A374" s="28"/>
      <c r="B374" s="29">
        <v>56</v>
      </c>
      <c r="C374" s="28" t="s">
        <v>344</v>
      </c>
      <c r="D374" s="28" t="s">
        <v>428</v>
      </c>
      <c r="E374" s="32" t="s">
        <v>429</v>
      </c>
      <c r="F374" s="32" t="s">
        <v>430</v>
      </c>
      <c r="G374" s="28">
        <v>0</v>
      </c>
      <c r="H374" s="28">
        <v>1</v>
      </c>
      <c r="I374" s="28">
        <v>1</v>
      </c>
      <c r="J374" s="28">
        <v>1</v>
      </c>
      <c r="K374" s="31">
        <v>80</v>
      </c>
      <c r="L374" s="28">
        <v>0</v>
      </c>
      <c r="M374" s="33">
        <f t="shared" si="37"/>
        <v>0</v>
      </c>
      <c r="N374" s="33">
        <f t="shared" si="38"/>
        <v>0</v>
      </c>
      <c r="O374" s="28">
        <v>0</v>
      </c>
      <c r="P374" s="28">
        <v>0</v>
      </c>
      <c r="Q374" s="31">
        <v>0</v>
      </c>
      <c r="R374" s="31"/>
      <c r="S374" s="28">
        <v>0</v>
      </c>
      <c r="T374" s="31">
        <v>0</v>
      </c>
      <c r="U374" s="28">
        <v>0</v>
      </c>
      <c r="V374" s="28"/>
    </row>
    <row r="375" spans="1:22" hidden="1" outlineLevel="1" x14ac:dyDescent="0.3">
      <c r="A375" s="28"/>
      <c r="B375" s="29">
        <v>57</v>
      </c>
      <c r="C375" s="28" t="s">
        <v>344</v>
      </c>
      <c r="D375" s="28" t="s">
        <v>431</v>
      </c>
      <c r="E375" s="28"/>
      <c r="F375" s="32" t="s">
        <v>432</v>
      </c>
      <c r="G375" s="28">
        <v>1</v>
      </c>
      <c r="H375" s="28">
        <v>0</v>
      </c>
      <c r="I375" s="28">
        <v>1</v>
      </c>
      <c r="J375" s="28">
        <v>2</v>
      </c>
      <c r="K375" s="31">
        <v>220</v>
      </c>
      <c r="L375" s="28">
        <v>0</v>
      </c>
      <c r="M375" s="33">
        <f t="shared" si="37"/>
        <v>0</v>
      </c>
      <c r="N375" s="33">
        <f t="shared" si="38"/>
        <v>0</v>
      </c>
      <c r="O375" s="28">
        <v>0</v>
      </c>
      <c r="P375" s="28">
        <v>0</v>
      </c>
      <c r="Q375" s="31">
        <v>0</v>
      </c>
      <c r="R375" s="31"/>
      <c r="S375" s="28">
        <v>0</v>
      </c>
      <c r="T375" s="31">
        <v>0</v>
      </c>
      <c r="U375" s="28"/>
      <c r="V375" s="32"/>
    </row>
    <row r="376" spans="1:22" hidden="1" outlineLevel="1" x14ac:dyDescent="0.3">
      <c r="A376" s="28"/>
      <c r="B376" s="29">
        <v>58</v>
      </c>
      <c r="C376" s="28" t="s">
        <v>344</v>
      </c>
      <c r="D376" s="28" t="s">
        <v>431</v>
      </c>
      <c r="E376" s="28" t="s">
        <v>433</v>
      </c>
      <c r="F376" s="32" t="s">
        <v>373</v>
      </c>
      <c r="G376" s="28">
        <v>0</v>
      </c>
      <c r="H376" s="28">
        <v>1</v>
      </c>
      <c r="I376" s="28">
        <v>1</v>
      </c>
      <c r="J376" s="28">
        <v>1</v>
      </c>
      <c r="K376" s="31">
        <v>100</v>
      </c>
      <c r="L376" s="28">
        <v>0</v>
      </c>
      <c r="M376" s="33">
        <f t="shared" si="37"/>
        <v>0</v>
      </c>
      <c r="N376" s="33">
        <f t="shared" si="38"/>
        <v>0</v>
      </c>
      <c r="O376" s="28">
        <v>0</v>
      </c>
      <c r="P376" s="28">
        <v>0</v>
      </c>
      <c r="Q376" s="31">
        <v>0</v>
      </c>
      <c r="R376" s="31"/>
      <c r="S376" s="28">
        <v>0</v>
      </c>
      <c r="T376" s="31">
        <v>0</v>
      </c>
      <c r="U376" s="28">
        <v>1</v>
      </c>
      <c r="V376" s="32" t="s">
        <v>434</v>
      </c>
    </row>
    <row r="377" spans="1:22" ht="82.5" hidden="1" outlineLevel="1" x14ac:dyDescent="0.3">
      <c r="A377" s="28"/>
      <c r="B377" s="29">
        <v>59</v>
      </c>
      <c r="C377" s="28" t="s">
        <v>344</v>
      </c>
      <c r="D377" s="28" t="s">
        <v>431</v>
      </c>
      <c r="E377" s="28"/>
      <c r="F377" s="32" t="s">
        <v>435</v>
      </c>
      <c r="G377" s="28">
        <v>1</v>
      </c>
      <c r="H377" s="28">
        <v>0</v>
      </c>
      <c r="I377" s="28">
        <v>1</v>
      </c>
      <c r="J377" s="28">
        <v>1</v>
      </c>
      <c r="K377" s="31">
        <v>250</v>
      </c>
      <c r="L377" s="28">
        <v>0</v>
      </c>
      <c r="M377" s="33">
        <f t="shared" si="37"/>
        <v>0</v>
      </c>
      <c r="N377" s="33">
        <f t="shared" si="38"/>
        <v>0</v>
      </c>
      <c r="O377" s="28">
        <v>0</v>
      </c>
      <c r="P377" s="28">
        <v>0</v>
      </c>
      <c r="Q377" s="31">
        <v>0</v>
      </c>
      <c r="R377" s="31"/>
      <c r="S377" s="28">
        <v>0</v>
      </c>
      <c r="T377" s="31">
        <v>0</v>
      </c>
      <c r="U377" s="28"/>
      <c r="V377" s="32"/>
    </row>
    <row r="378" spans="1:22" ht="66" hidden="1" outlineLevel="1" x14ac:dyDescent="0.3">
      <c r="A378" s="28"/>
      <c r="B378" s="29">
        <v>60</v>
      </c>
      <c r="C378" s="28" t="s">
        <v>344</v>
      </c>
      <c r="D378" s="28" t="s">
        <v>431</v>
      </c>
      <c r="E378" s="28"/>
      <c r="F378" s="32" t="s">
        <v>436</v>
      </c>
      <c r="G378" s="28">
        <v>1</v>
      </c>
      <c r="H378" s="28">
        <v>0</v>
      </c>
      <c r="I378" s="28">
        <v>1</v>
      </c>
      <c r="J378" s="28">
        <v>1</v>
      </c>
      <c r="K378" s="31">
        <v>250</v>
      </c>
      <c r="L378" s="28">
        <v>0</v>
      </c>
      <c r="M378" s="33">
        <f t="shared" si="37"/>
        <v>0</v>
      </c>
      <c r="N378" s="33">
        <f t="shared" si="38"/>
        <v>0</v>
      </c>
      <c r="O378" s="28">
        <v>0</v>
      </c>
      <c r="P378" s="28">
        <v>0</v>
      </c>
      <c r="Q378" s="31">
        <v>0</v>
      </c>
      <c r="R378" s="31"/>
      <c r="S378" s="28">
        <v>0</v>
      </c>
      <c r="T378" s="31">
        <v>0</v>
      </c>
      <c r="U378" s="28"/>
      <c r="V378" s="32"/>
    </row>
    <row r="379" spans="1:22" ht="33" hidden="1" outlineLevel="1" x14ac:dyDescent="0.3">
      <c r="A379" s="28"/>
      <c r="B379" s="29">
        <v>61</v>
      </c>
      <c r="C379" s="28" t="s">
        <v>344</v>
      </c>
      <c r="D379" s="28" t="s">
        <v>431</v>
      </c>
      <c r="E379" s="32" t="s">
        <v>437</v>
      </c>
      <c r="F379" s="32" t="s">
        <v>438</v>
      </c>
      <c r="G379" s="28">
        <v>0</v>
      </c>
      <c r="H379" s="28">
        <v>1</v>
      </c>
      <c r="I379" s="28">
        <v>1</v>
      </c>
      <c r="J379" s="28">
        <v>3</v>
      </c>
      <c r="K379" s="31">
        <v>820</v>
      </c>
      <c r="L379" s="28">
        <v>0</v>
      </c>
      <c r="M379" s="33">
        <f t="shared" si="37"/>
        <v>0</v>
      </c>
      <c r="N379" s="33">
        <f t="shared" si="38"/>
        <v>0</v>
      </c>
      <c r="O379" s="28">
        <v>0</v>
      </c>
      <c r="P379" s="28">
        <v>0</v>
      </c>
      <c r="Q379" s="31">
        <v>0</v>
      </c>
      <c r="R379" s="31"/>
      <c r="S379" s="28">
        <v>0</v>
      </c>
      <c r="T379" s="31">
        <v>0</v>
      </c>
      <c r="U379" s="28"/>
      <c r="V379" s="32"/>
    </row>
    <row r="380" spans="1:22" ht="33" hidden="1" outlineLevel="1" x14ac:dyDescent="0.3">
      <c r="A380" s="28"/>
      <c r="B380" s="29">
        <v>62</v>
      </c>
      <c r="C380" s="28" t="s">
        <v>344</v>
      </c>
      <c r="D380" s="28" t="s">
        <v>439</v>
      </c>
      <c r="E380" s="32" t="s">
        <v>440</v>
      </c>
      <c r="F380" s="32" t="s">
        <v>441</v>
      </c>
      <c r="G380" s="28">
        <v>0</v>
      </c>
      <c r="H380" s="28">
        <v>1</v>
      </c>
      <c r="I380" s="28">
        <v>1</v>
      </c>
      <c r="J380" s="28">
        <v>2</v>
      </c>
      <c r="K380" s="31">
        <v>218</v>
      </c>
      <c r="L380" s="28">
        <v>0</v>
      </c>
      <c r="M380" s="33">
        <f t="shared" si="37"/>
        <v>0</v>
      </c>
      <c r="N380" s="33">
        <f t="shared" si="38"/>
        <v>0</v>
      </c>
      <c r="O380" s="28">
        <v>0</v>
      </c>
      <c r="P380" s="28">
        <v>0</v>
      </c>
      <c r="Q380" s="31">
        <v>0</v>
      </c>
      <c r="R380" s="31"/>
      <c r="S380" s="28">
        <v>0</v>
      </c>
      <c r="T380" s="31">
        <v>0</v>
      </c>
      <c r="U380" s="28"/>
      <c r="V380" s="32"/>
    </row>
    <row r="381" spans="1:22" ht="49.5" hidden="1" outlineLevel="1" x14ac:dyDescent="0.3">
      <c r="A381" s="28"/>
      <c r="B381" s="29">
        <v>63</v>
      </c>
      <c r="C381" s="28" t="s">
        <v>344</v>
      </c>
      <c r="D381" s="28" t="s">
        <v>439</v>
      </c>
      <c r="E381" s="32" t="s">
        <v>442</v>
      </c>
      <c r="F381" s="32" t="s">
        <v>443</v>
      </c>
      <c r="G381" s="28">
        <v>0</v>
      </c>
      <c r="H381" s="28">
        <v>1</v>
      </c>
      <c r="I381" s="28">
        <v>1</v>
      </c>
      <c r="J381" s="28">
        <v>2</v>
      </c>
      <c r="K381" s="31">
        <v>604</v>
      </c>
      <c r="L381" s="28">
        <v>0</v>
      </c>
      <c r="M381" s="33">
        <f t="shared" si="37"/>
        <v>0</v>
      </c>
      <c r="N381" s="33">
        <f t="shared" si="38"/>
        <v>0</v>
      </c>
      <c r="O381" s="28">
        <v>0</v>
      </c>
      <c r="P381" s="28">
        <v>0</v>
      </c>
      <c r="Q381" s="31">
        <v>0</v>
      </c>
      <c r="R381" s="31"/>
      <c r="S381" s="28">
        <v>0</v>
      </c>
      <c r="T381" s="31">
        <v>0</v>
      </c>
      <c r="U381" s="28">
        <v>1</v>
      </c>
      <c r="V381" s="32" t="s">
        <v>444</v>
      </c>
    </row>
    <row r="382" spans="1:22" ht="33" hidden="1" outlineLevel="1" x14ac:dyDescent="0.3">
      <c r="A382" s="28"/>
      <c r="B382" s="29">
        <v>64</v>
      </c>
      <c r="C382" s="28" t="s">
        <v>344</v>
      </c>
      <c r="D382" s="28" t="s">
        <v>439</v>
      </c>
      <c r="E382" s="32" t="s">
        <v>445</v>
      </c>
      <c r="F382" s="32" t="s">
        <v>446</v>
      </c>
      <c r="G382" s="28">
        <v>0</v>
      </c>
      <c r="H382" s="28">
        <v>1</v>
      </c>
      <c r="I382" s="32">
        <v>1</v>
      </c>
      <c r="J382" s="28">
        <v>2</v>
      </c>
      <c r="K382" s="31">
        <v>540</v>
      </c>
      <c r="L382" s="28">
        <v>0</v>
      </c>
      <c r="M382" s="33">
        <f t="shared" si="37"/>
        <v>0</v>
      </c>
      <c r="N382" s="33">
        <f t="shared" si="38"/>
        <v>0</v>
      </c>
      <c r="O382" s="28">
        <v>0</v>
      </c>
      <c r="P382" s="28">
        <v>0</v>
      </c>
      <c r="Q382" s="31">
        <v>0</v>
      </c>
      <c r="R382" s="31"/>
      <c r="S382" s="28">
        <v>0</v>
      </c>
      <c r="T382" s="31">
        <v>0</v>
      </c>
      <c r="U382" s="28"/>
      <c r="V382" s="32"/>
    </row>
    <row r="383" spans="1:22" ht="33" hidden="1" outlineLevel="1" x14ac:dyDescent="0.3">
      <c r="A383" s="28"/>
      <c r="B383" s="29">
        <v>65</v>
      </c>
      <c r="C383" s="28" t="s">
        <v>344</v>
      </c>
      <c r="D383" s="28" t="s">
        <v>439</v>
      </c>
      <c r="E383" s="32" t="s">
        <v>447</v>
      </c>
      <c r="F383" s="32" t="s">
        <v>448</v>
      </c>
      <c r="G383" s="28">
        <v>0</v>
      </c>
      <c r="H383" s="28">
        <v>1</v>
      </c>
      <c r="I383" s="28">
        <v>1</v>
      </c>
      <c r="J383" s="28">
        <v>2</v>
      </c>
      <c r="K383" s="31">
        <v>800</v>
      </c>
      <c r="L383" s="28">
        <v>0</v>
      </c>
      <c r="M383" s="33">
        <f>IF(AND(G383=1,NOT(I383=1)),1,0)</f>
        <v>0</v>
      </c>
      <c r="N383" s="33">
        <f>IF(AND(H383=1,NOT(I383=1)),1,0)</f>
        <v>0</v>
      </c>
      <c r="O383" s="28">
        <v>0</v>
      </c>
      <c r="P383" s="28">
        <v>0</v>
      </c>
      <c r="Q383" s="31">
        <v>0</v>
      </c>
      <c r="R383" s="31"/>
      <c r="S383" s="28">
        <v>0</v>
      </c>
      <c r="T383" s="31">
        <v>0</v>
      </c>
      <c r="U383" s="28">
        <v>1</v>
      </c>
      <c r="V383" s="32" t="s">
        <v>444</v>
      </c>
    </row>
    <row r="384" spans="1:22" hidden="1" x14ac:dyDescent="0.3">
      <c r="A384" s="41">
        <v>7</v>
      </c>
      <c r="B384" s="42"/>
      <c r="C384" s="28" t="s">
        <v>344</v>
      </c>
      <c r="D384" s="40"/>
      <c r="E384" s="40"/>
      <c r="F384" s="28"/>
      <c r="G384" s="28">
        <f>SUM(G319:G383)</f>
        <v>28</v>
      </c>
      <c r="H384" s="28">
        <f>SUM(H319:H383)</f>
        <v>37</v>
      </c>
      <c r="I384" s="28">
        <f>SUM(I319:I383)</f>
        <v>61</v>
      </c>
      <c r="J384" s="28">
        <f>SUM(J319:J383)</f>
        <v>126</v>
      </c>
      <c r="K384" s="31">
        <f>SUM(K319:K383)</f>
        <v>25495</v>
      </c>
      <c r="L384" s="28" t="s">
        <v>40</v>
      </c>
      <c r="M384" s="28" t="str">
        <f t="shared" ref="M384:T384" si="39">IF(SUM(M319:M383)=0, "-", SUM(M319:M383))</f>
        <v>-</v>
      </c>
      <c r="N384" s="28">
        <f t="shared" si="39"/>
        <v>4</v>
      </c>
      <c r="O384" s="28">
        <f t="shared" si="39"/>
        <v>4</v>
      </c>
      <c r="P384" s="28">
        <f t="shared" si="39"/>
        <v>5</v>
      </c>
      <c r="Q384" s="31">
        <f t="shared" si="39"/>
        <v>760</v>
      </c>
      <c r="R384" s="28" t="str">
        <f t="shared" si="39"/>
        <v>-</v>
      </c>
      <c r="S384" s="28" t="str">
        <f t="shared" si="39"/>
        <v>-</v>
      </c>
      <c r="T384" s="31" t="str">
        <f t="shared" si="39"/>
        <v>-</v>
      </c>
      <c r="U384" s="28">
        <f>IF(SUM(U319:U383)=0, "-", SUM(U319:U383))</f>
        <v>52</v>
      </c>
      <c r="V384" s="28" t="s">
        <v>54</v>
      </c>
    </row>
    <row r="385" spans="1:22" ht="33" hidden="1" outlineLevel="1" x14ac:dyDescent="0.3">
      <c r="A385" s="28"/>
      <c r="B385" s="29">
        <v>1</v>
      </c>
      <c r="C385" s="28" t="s">
        <v>449</v>
      </c>
      <c r="D385" s="28" t="s">
        <v>450</v>
      </c>
      <c r="E385" s="32" t="s">
        <v>451</v>
      </c>
      <c r="F385" s="32" t="s">
        <v>452</v>
      </c>
      <c r="G385" s="28"/>
      <c r="H385" s="28">
        <v>1</v>
      </c>
      <c r="I385" s="28">
        <v>1</v>
      </c>
      <c r="J385" s="28">
        <v>1</v>
      </c>
      <c r="K385" s="31">
        <v>6</v>
      </c>
      <c r="L385" s="34">
        <v>43938</v>
      </c>
      <c r="M385" s="33">
        <f t="shared" ref="M385:M401" si="40">IF(AND(G385=1,NOT(I385=1)), 1, 0)</f>
        <v>0</v>
      </c>
      <c r="N385" s="33">
        <f t="shared" ref="N385:N401" si="41">IF(AND(H385=1,NOT(I385=1)), 1, 0)</f>
        <v>0</v>
      </c>
      <c r="O385" s="28">
        <v>1</v>
      </c>
      <c r="P385" s="28">
        <v>1</v>
      </c>
      <c r="Q385" s="31">
        <v>100</v>
      </c>
      <c r="R385" s="31"/>
      <c r="S385" s="28"/>
      <c r="T385" s="31"/>
      <c r="U385" s="28">
        <v>1</v>
      </c>
      <c r="V385" s="28" t="s">
        <v>54</v>
      </c>
    </row>
    <row r="386" spans="1:22" ht="66" hidden="1" outlineLevel="1" x14ac:dyDescent="0.3">
      <c r="A386" s="28"/>
      <c r="B386" s="29">
        <v>2</v>
      </c>
      <c r="C386" s="28" t="s">
        <v>449</v>
      </c>
      <c r="D386" s="28" t="s">
        <v>450</v>
      </c>
      <c r="E386" s="32" t="s">
        <v>453</v>
      </c>
      <c r="F386" s="32" t="s">
        <v>454</v>
      </c>
      <c r="G386" s="28"/>
      <c r="H386" s="28">
        <v>1</v>
      </c>
      <c r="I386" s="28">
        <v>1</v>
      </c>
      <c r="J386" s="28">
        <v>1</v>
      </c>
      <c r="K386" s="31">
        <v>10</v>
      </c>
      <c r="L386" s="34">
        <v>43938</v>
      </c>
      <c r="M386" s="33">
        <f t="shared" si="40"/>
        <v>0</v>
      </c>
      <c r="N386" s="33">
        <f t="shared" si="41"/>
        <v>0</v>
      </c>
      <c r="O386" s="28"/>
      <c r="P386" s="28"/>
      <c r="Q386" s="31"/>
      <c r="R386" s="31"/>
      <c r="S386" s="28"/>
      <c r="T386" s="31"/>
      <c r="U386" s="28">
        <v>1</v>
      </c>
      <c r="V386" s="28" t="s">
        <v>54</v>
      </c>
    </row>
    <row r="387" spans="1:22" ht="99" hidden="1" outlineLevel="1" x14ac:dyDescent="0.3">
      <c r="A387" s="28"/>
      <c r="B387" s="29">
        <v>3</v>
      </c>
      <c r="C387" s="28" t="s">
        <v>449</v>
      </c>
      <c r="D387" s="28" t="s">
        <v>455</v>
      </c>
      <c r="E387" s="32" t="s">
        <v>456</v>
      </c>
      <c r="F387" s="32" t="s">
        <v>457</v>
      </c>
      <c r="G387" s="28"/>
      <c r="H387" s="28">
        <v>1</v>
      </c>
      <c r="I387" s="28"/>
      <c r="J387" s="28"/>
      <c r="K387" s="31"/>
      <c r="L387" s="34">
        <v>43938</v>
      </c>
      <c r="M387" s="33">
        <f t="shared" si="40"/>
        <v>0</v>
      </c>
      <c r="N387" s="33">
        <f t="shared" si="41"/>
        <v>1</v>
      </c>
      <c r="O387" s="28">
        <v>1</v>
      </c>
      <c r="P387" s="28">
        <v>1</v>
      </c>
      <c r="Q387" s="31">
        <v>100</v>
      </c>
      <c r="R387" s="31"/>
      <c r="S387" s="28"/>
      <c r="T387" s="31"/>
      <c r="U387" s="28">
        <v>1</v>
      </c>
      <c r="V387" s="28" t="s">
        <v>54</v>
      </c>
    </row>
    <row r="388" spans="1:22" ht="49.5" hidden="1" outlineLevel="1" x14ac:dyDescent="0.3">
      <c r="A388" s="28"/>
      <c r="B388" s="29">
        <v>4</v>
      </c>
      <c r="C388" s="28" t="s">
        <v>449</v>
      </c>
      <c r="D388" s="28" t="s">
        <v>458</v>
      </c>
      <c r="E388" s="32" t="s">
        <v>459</v>
      </c>
      <c r="F388" s="32" t="s">
        <v>460</v>
      </c>
      <c r="G388" s="28"/>
      <c r="H388" s="28">
        <v>1</v>
      </c>
      <c r="I388" s="28"/>
      <c r="J388" s="28"/>
      <c r="K388" s="31"/>
      <c r="L388" s="34">
        <v>43938</v>
      </c>
      <c r="M388" s="33">
        <f t="shared" si="40"/>
        <v>0</v>
      </c>
      <c r="N388" s="33">
        <f t="shared" si="41"/>
        <v>1</v>
      </c>
      <c r="O388" s="28">
        <v>1</v>
      </c>
      <c r="P388" s="28">
        <v>1</v>
      </c>
      <c r="Q388" s="31">
        <v>100</v>
      </c>
      <c r="R388" s="31"/>
      <c r="S388" s="28"/>
      <c r="T388" s="31"/>
      <c r="U388" s="28">
        <v>1</v>
      </c>
      <c r="V388" s="28" t="s">
        <v>54</v>
      </c>
    </row>
    <row r="389" spans="1:22" ht="82.5" hidden="1" outlineLevel="1" x14ac:dyDescent="0.3">
      <c r="A389" s="28"/>
      <c r="B389" s="29">
        <v>5</v>
      </c>
      <c r="C389" s="28" t="s">
        <v>449</v>
      </c>
      <c r="D389" s="28" t="s">
        <v>458</v>
      </c>
      <c r="E389" s="32" t="s">
        <v>459</v>
      </c>
      <c r="F389" s="32" t="s">
        <v>461</v>
      </c>
      <c r="G389" s="28"/>
      <c r="H389" s="28">
        <v>1</v>
      </c>
      <c r="I389" s="28">
        <v>1</v>
      </c>
      <c r="J389" s="28">
        <v>1</v>
      </c>
      <c r="K389" s="35">
        <v>100</v>
      </c>
      <c r="L389" s="34">
        <v>43938</v>
      </c>
      <c r="M389" s="33">
        <f t="shared" si="40"/>
        <v>0</v>
      </c>
      <c r="N389" s="33">
        <f t="shared" si="41"/>
        <v>0</v>
      </c>
      <c r="O389" s="28"/>
      <c r="P389" s="28"/>
      <c r="Q389" s="31"/>
      <c r="R389" s="31"/>
      <c r="S389" s="28"/>
      <c r="T389" s="31"/>
      <c r="U389" s="28">
        <v>1</v>
      </c>
      <c r="V389" s="28" t="s">
        <v>54</v>
      </c>
    </row>
    <row r="390" spans="1:22" ht="66" hidden="1" outlineLevel="1" x14ac:dyDescent="0.3">
      <c r="A390" s="28"/>
      <c r="B390" s="29">
        <v>6</v>
      </c>
      <c r="C390" s="28" t="s">
        <v>449</v>
      </c>
      <c r="D390" s="28" t="s">
        <v>462</v>
      </c>
      <c r="E390" s="28"/>
      <c r="F390" s="32" t="s">
        <v>463</v>
      </c>
      <c r="G390" s="28">
        <v>1</v>
      </c>
      <c r="H390" s="28"/>
      <c r="I390" s="28">
        <v>1</v>
      </c>
      <c r="J390" s="28">
        <v>1</v>
      </c>
      <c r="K390" s="35">
        <v>330</v>
      </c>
      <c r="L390" s="34">
        <v>43938</v>
      </c>
      <c r="M390" s="33">
        <f t="shared" si="40"/>
        <v>0</v>
      </c>
      <c r="N390" s="33">
        <f t="shared" si="41"/>
        <v>0</v>
      </c>
      <c r="O390" s="28"/>
      <c r="P390" s="28"/>
      <c r="Q390" s="31"/>
      <c r="R390" s="31"/>
      <c r="S390" s="28"/>
      <c r="T390" s="31"/>
      <c r="U390" s="28">
        <v>1</v>
      </c>
      <c r="V390" s="28" t="s">
        <v>54</v>
      </c>
    </row>
    <row r="391" spans="1:22" ht="33" hidden="1" outlineLevel="1" x14ac:dyDescent="0.3">
      <c r="A391" s="28"/>
      <c r="B391" s="29">
        <v>7</v>
      </c>
      <c r="C391" s="28" t="s">
        <v>449</v>
      </c>
      <c r="D391" s="28" t="s">
        <v>462</v>
      </c>
      <c r="E391" s="28"/>
      <c r="F391" s="32" t="s">
        <v>464</v>
      </c>
      <c r="G391" s="28">
        <v>1</v>
      </c>
      <c r="H391" s="28"/>
      <c r="I391" s="28">
        <v>1</v>
      </c>
      <c r="J391" s="28">
        <v>1</v>
      </c>
      <c r="K391" s="35">
        <v>660</v>
      </c>
      <c r="L391" s="34">
        <v>43938</v>
      </c>
      <c r="M391" s="33">
        <f t="shared" si="40"/>
        <v>0</v>
      </c>
      <c r="N391" s="33">
        <f t="shared" si="41"/>
        <v>0</v>
      </c>
      <c r="O391" s="28"/>
      <c r="P391" s="28"/>
      <c r="Q391" s="31"/>
      <c r="R391" s="31"/>
      <c r="S391" s="28"/>
      <c r="T391" s="31"/>
      <c r="U391" s="28">
        <v>1</v>
      </c>
      <c r="V391" s="28" t="s">
        <v>54</v>
      </c>
    </row>
    <row r="392" spans="1:22" ht="33" hidden="1" outlineLevel="1" x14ac:dyDescent="0.3">
      <c r="A392" s="28"/>
      <c r="B392" s="29">
        <v>8</v>
      </c>
      <c r="C392" s="28" t="s">
        <v>449</v>
      </c>
      <c r="D392" s="28" t="s">
        <v>465</v>
      </c>
      <c r="E392" s="28"/>
      <c r="F392" s="32" t="s">
        <v>466</v>
      </c>
      <c r="G392" s="28">
        <v>1</v>
      </c>
      <c r="H392" s="28"/>
      <c r="I392" s="28">
        <v>1</v>
      </c>
      <c r="J392" s="28">
        <v>1</v>
      </c>
      <c r="K392" s="35">
        <v>550</v>
      </c>
      <c r="L392" s="34">
        <v>43938</v>
      </c>
      <c r="M392" s="33">
        <f t="shared" si="40"/>
        <v>0</v>
      </c>
      <c r="N392" s="33">
        <f t="shared" si="41"/>
        <v>0</v>
      </c>
      <c r="O392" s="28"/>
      <c r="P392" s="28"/>
      <c r="Q392" s="31"/>
      <c r="R392" s="31"/>
      <c r="S392" s="28"/>
      <c r="T392" s="31"/>
      <c r="U392" s="28"/>
      <c r="V392" s="28"/>
    </row>
    <row r="393" spans="1:22" ht="66" hidden="1" outlineLevel="1" x14ac:dyDescent="0.3">
      <c r="A393" s="28"/>
      <c r="B393" s="29">
        <v>9</v>
      </c>
      <c r="C393" s="28" t="s">
        <v>449</v>
      </c>
      <c r="D393" s="28" t="s">
        <v>465</v>
      </c>
      <c r="E393" s="28"/>
      <c r="F393" s="32" t="s">
        <v>467</v>
      </c>
      <c r="G393" s="28">
        <v>1</v>
      </c>
      <c r="H393" s="28"/>
      <c r="I393" s="28">
        <v>1</v>
      </c>
      <c r="J393" s="28">
        <v>1</v>
      </c>
      <c r="K393" s="35">
        <v>500</v>
      </c>
      <c r="L393" s="34">
        <v>43938</v>
      </c>
      <c r="M393" s="33">
        <f t="shared" si="40"/>
        <v>0</v>
      </c>
      <c r="N393" s="33">
        <f t="shared" si="41"/>
        <v>0</v>
      </c>
      <c r="O393" s="28"/>
      <c r="P393" s="28"/>
      <c r="Q393" s="31"/>
      <c r="R393" s="31"/>
      <c r="S393" s="28"/>
      <c r="T393" s="31"/>
      <c r="U393" s="28">
        <v>1</v>
      </c>
      <c r="V393" s="28" t="s">
        <v>54</v>
      </c>
    </row>
    <row r="394" spans="1:22" ht="49.5" hidden="1" outlineLevel="1" x14ac:dyDescent="0.3">
      <c r="A394" s="28"/>
      <c r="B394" s="29">
        <v>10</v>
      </c>
      <c r="C394" s="28" t="s">
        <v>449</v>
      </c>
      <c r="D394" s="28" t="s">
        <v>468</v>
      </c>
      <c r="E394" s="28"/>
      <c r="F394" s="32" t="s">
        <v>469</v>
      </c>
      <c r="G394" s="28">
        <v>1</v>
      </c>
      <c r="H394" s="28"/>
      <c r="I394" s="28"/>
      <c r="J394" s="28"/>
      <c r="K394" s="31"/>
      <c r="L394" s="34">
        <v>43938</v>
      </c>
      <c r="M394" s="33">
        <f t="shared" si="40"/>
        <v>1</v>
      </c>
      <c r="N394" s="33">
        <f t="shared" si="41"/>
        <v>0</v>
      </c>
      <c r="O394" s="28">
        <v>1</v>
      </c>
      <c r="P394" s="28">
        <v>1</v>
      </c>
      <c r="Q394" s="31">
        <v>100</v>
      </c>
      <c r="R394" s="31"/>
      <c r="S394" s="28"/>
      <c r="T394" s="31"/>
      <c r="U394" s="28">
        <v>1</v>
      </c>
      <c r="V394" s="28" t="s">
        <v>54</v>
      </c>
    </row>
    <row r="395" spans="1:22" ht="49.5" hidden="1" outlineLevel="1" x14ac:dyDescent="0.3">
      <c r="A395" s="28"/>
      <c r="B395" s="29">
        <v>11</v>
      </c>
      <c r="C395" s="28" t="s">
        <v>449</v>
      </c>
      <c r="D395" s="28" t="s">
        <v>468</v>
      </c>
      <c r="E395" s="28"/>
      <c r="F395" s="32" t="s">
        <v>470</v>
      </c>
      <c r="G395" s="28">
        <v>1</v>
      </c>
      <c r="H395" s="28"/>
      <c r="I395" s="28">
        <v>1</v>
      </c>
      <c r="J395" s="28">
        <v>3</v>
      </c>
      <c r="K395" s="35" t="s">
        <v>471</v>
      </c>
      <c r="L395" s="34">
        <v>43938</v>
      </c>
      <c r="M395" s="33">
        <f t="shared" si="40"/>
        <v>0</v>
      </c>
      <c r="N395" s="33">
        <f t="shared" si="41"/>
        <v>0</v>
      </c>
      <c r="O395" s="28"/>
      <c r="P395" s="28"/>
      <c r="Q395" s="31"/>
      <c r="R395" s="31"/>
      <c r="S395" s="28"/>
      <c r="T395" s="31"/>
      <c r="U395" s="28"/>
      <c r="V395" s="28"/>
    </row>
    <row r="396" spans="1:22" ht="33" hidden="1" outlineLevel="1" x14ac:dyDescent="0.3">
      <c r="A396" s="28"/>
      <c r="B396" s="29">
        <v>12</v>
      </c>
      <c r="C396" s="28" t="s">
        <v>449</v>
      </c>
      <c r="D396" s="28" t="s">
        <v>472</v>
      </c>
      <c r="E396" s="28"/>
      <c r="F396" s="50" t="s">
        <v>473</v>
      </c>
      <c r="G396" s="28">
        <v>1</v>
      </c>
      <c r="H396" s="28"/>
      <c r="I396" s="28">
        <v>1</v>
      </c>
      <c r="J396" s="28">
        <v>2</v>
      </c>
      <c r="K396" s="35" t="s">
        <v>474</v>
      </c>
      <c r="L396" s="34">
        <v>43937</v>
      </c>
      <c r="M396" s="33">
        <f t="shared" si="40"/>
        <v>0</v>
      </c>
      <c r="N396" s="33">
        <f t="shared" si="41"/>
        <v>0</v>
      </c>
      <c r="O396" s="28"/>
      <c r="P396" s="28"/>
      <c r="Q396" s="31"/>
      <c r="R396" s="31"/>
      <c r="S396" s="28"/>
      <c r="T396" s="31"/>
      <c r="U396" s="28"/>
      <c r="V396" s="28"/>
    </row>
    <row r="397" spans="1:22" ht="49.5" hidden="1" outlineLevel="1" x14ac:dyDescent="0.3">
      <c r="A397" s="28"/>
      <c r="B397" s="29">
        <v>13</v>
      </c>
      <c r="C397" s="28" t="s">
        <v>449</v>
      </c>
      <c r="D397" s="28" t="s">
        <v>472</v>
      </c>
      <c r="E397" s="28"/>
      <c r="F397" s="50" t="s">
        <v>475</v>
      </c>
      <c r="G397" s="28">
        <v>1</v>
      </c>
      <c r="H397" s="28"/>
      <c r="I397" s="28">
        <v>1</v>
      </c>
      <c r="J397" s="28">
        <v>4</v>
      </c>
      <c r="K397" s="35" t="s">
        <v>476</v>
      </c>
      <c r="L397" s="34">
        <v>43937</v>
      </c>
      <c r="M397" s="33">
        <f t="shared" si="40"/>
        <v>0</v>
      </c>
      <c r="N397" s="33">
        <f t="shared" si="41"/>
        <v>0</v>
      </c>
      <c r="O397" s="28"/>
      <c r="P397" s="28"/>
      <c r="Q397" s="31"/>
      <c r="R397" s="31"/>
      <c r="S397" s="28"/>
      <c r="T397" s="31"/>
      <c r="U397" s="28"/>
      <c r="V397" s="28"/>
    </row>
    <row r="398" spans="1:22" ht="66" hidden="1" outlineLevel="1" x14ac:dyDescent="0.3">
      <c r="A398" s="28"/>
      <c r="B398" s="29">
        <v>14</v>
      </c>
      <c r="C398" s="28" t="s">
        <v>449</v>
      </c>
      <c r="D398" s="28" t="s">
        <v>472</v>
      </c>
      <c r="E398" s="28"/>
      <c r="F398" s="50" t="s">
        <v>477</v>
      </c>
      <c r="G398" s="28">
        <v>1</v>
      </c>
      <c r="H398" s="28"/>
      <c r="I398" s="28">
        <v>1</v>
      </c>
      <c r="J398" s="28">
        <v>2</v>
      </c>
      <c r="K398" s="35" t="s">
        <v>474</v>
      </c>
      <c r="L398" s="34">
        <v>43937</v>
      </c>
      <c r="M398" s="33">
        <f t="shared" si="40"/>
        <v>0</v>
      </c>
      <c r="N398" s="33">
        <f t="shared" si="41"/>
        <v>0</v>
      </c>
      <c r="O398" s="28"/>
      <c r="P398" s="28"/>
      <c r="Q398" s="31"/>
      <c r="R398" s="31"/>
      <c r="S398" s="28"/>
      <c r="T398" s="31"/>
      <c r="U398" s="28"/>
      <c r="V398" s="28"/>
    </row>
    <row r="399" spans="1:22" ht="49.5" hidden="1" outlineLevel="1" x14ac:dyDescent="0.3">
      <c r="A399" s="28"/>
      <c r="B399" s="29">
        <v>15</v>
      </c>
      <c r="C399" s="28" t="s">
        <v>449</v>
      </c>
      <c r="D399" s="28" t="s">
        <v>472</v>
      </c>
      <c r="E399" s="28"/>
      <c r="F399" s="50" t="s">
        <v>478</v>
      </c>
      <c r="G399" s="28">
        <v>1</v>
      </c>
      <c r="H399" s="28"/>
      <c r="I399" s="28">
        <v>1</v>
      </c>
      <c r="J399" s="28">
        <v>2</v>
      </c>
      <c r="K399" s="35" t="s">
        <v>479</v>
      </c>
      <c r="L399" s="34">
        <v>43937</v>
      </c>
      <c r="M399" s="33">
        <f t="shared" si="40"/>
        <v>0</v>
      </c>
      <c r="N399" s="33">
        <f t="shared" si="41"/>
        <v>0</v>
      </c>
      <c r="O399" s="28"/>
      <c r="P399" s="28"/>
      <c r="Q399" s="31"/>
      <c r="R399" s="31"/>
      <c r="S399" s="28"/>
      <c r="T399" s="31"/>
      <c r="U399" s="28"/>
      <c r="V399" s="28"/>
    </row>
    <row r="400" spans="1:22" ht="49.5" hidden="1" outlineLevel="1" x14ac:dyDescent="0.3">
      <c r="A400" s="28"/>
      <c r="B400" s="29">
        <v>16</v>
      </c>
      <c r="C400" s="28" t="s">
        <v>449</v>
      </c>
      <c r="D400" s="28" t="s">
        <v>472</v>
      </c>
      <c r="E400" s="28"/>
      <c r="F400" s="50" t="s">
        <v>480</v>
      </c>
      <c r="G400" s="28">
        <v>1</v>
      </c>
      <c r="H400" s="28"/>
      <c r="I400" s="28">
        <v>1</v>
      </c>
      <c r="J400" s="28">
        <v>3</v>
      </c>
      <c r="K400" s="35" t="s">
        <v>481</v>
      </c>
      <c r="L400" s="34">
        <v>43937</v>
      </c>
      <c r="M400" s="33">
        <f t="shared" si="40"/>
        <v>0</v>
      </c>
      <c r="N400" s="33">
        <f t="shared" si="41"/>
        <v>0</v>
      </c>
      <c r="O400" s="28"/>
      <c r="P400" s="28"/>
      <c r="Q400" s="31"/>
      <c r="R400" s="31"/>
      <c r="S400" s="28"/>
      <c r="T400" s="31"/>
      <c r="U400" s="28"/>
      <c r="V400" s="28"/>
    </row>
    <row r="401" spans="1:22" ht="49.5" hidden="1" outlineLevel="1" x14ac:dyDescent="0.3">
      <c r="A401" s="28"/>
      <c r="B401" s="29">
        <v>17</v>
      </c>
      <c r="C401" s="28" t="s">
        <v>449</v>
      </c>
      <c r="D401" s="28" t="s">
        <v>472</v>
      </c>
      <c r="E401" s="28"/>
      <c r="F401" s="50" t="s">
        <v>482</v>
      </c>
      <c r="G401" s="28">
        <v>1</v>
      </c>
      <c r="H401" s="28"/>
      <c r="I401" s="28">
        <v>1</v>
      </c>
      <c r="J401" s="28">
        <v>2</v>
      </c>
      <c r="K401" s="35" t="s">
        <v>483</v>
      </c>
      <c r="L401" s="34">
        <v>43937</v>
      </c>
      <c r="M401" s="33">
        <f t="shared" si="40"/>
        <v>0</v>
      </c>
      <c r="N401" s="33">
        <f t="shared" si="41"/>
        <v>0</v>
      </c>
      <c r="O401" s="28"/>
      <c r="P401" s="28"/>
      <c r="Q401" s="31"/>
      <c r="R401" s="31"/>
      <c r="S401" s="28"/>
      <c r="T401" s="31"/>
      <c r="U401" s="28"/>
      <c r="V401" s="28"/>
    </row>
    <row r="402" spans="1:22" hidden="1" x14ac:dyDescent="0.3">
      <c r="A402" s="41">
        <v>8</v>
      </c>
      <c r="B402" s="42"/>
      <c r="C402" s="28" t="s">
        <v>449</v>
      </c>
      <c r="D402" s="40"/>
      <c r="E402" s="40"/>
      <c r="F402" s="40"/>
      <c r="G402" s="28">
        <f>SUM(G385:G401)</f>
        <v>12</v>
      </c>
      <c r="H402" s="28">
        <f>SUM(H385:H401)</f>
        <v>5</v>
      </c>
      <c r="I402" s="28">
        <f>SUM(I385:I401)</f>
        <v>14</v>
      </c>
      <c r="J402" s="28">
        <f>SUM(J385:J401)</f>
        <v>25</v>
      </c>
      <c r="K402" s="31">
        <v>6072</v>
      </c>
      <c r="L402" s="28" t="s">
        <v>40</v>
      </c>
      <c r="M402" s="28">
        <f t="shared" ref="M402:T402" si="42">IF(SUM(M385:M401)=0, "-", SUM(M385:M401))</f>
        <v>1</v>
      </c>
      <c r="N402" s="28">
        <f t="shared" si="42"/>
        <v>2</v>
      </c>
      <c r="O402" s="28">
        <f t="shared" si="42"/>
        <v>4</v>
      </c>
      <c r="P402" s="28">
        <f t="shared" si="42"/>
        <v>4</v>
      </c>
      <c r="Q402" s="31">
        <f t="shared" si="42"/>
        <v>400</v>
      </c>
      <c r="R402" s="28" t="str">
        <f t="shared" si="42"/>
        <v>-</v>
      </c>
      <c r="S402" s="28" t="str">
        <f t="shared" si="42"/>
        <v>-</v>
      </c>
      <c r="T402" s="31" t="str">
        <f t="shared" si="42"/>
        <v>-</v>
      </c>
      <c r="U402" s="28">
        <f>IF(SUM(U385:U401)=0, "-", SUM(U385:U401))</f>
        <v>9</v>
      </c>
      <c r="V402" s="28" t="s">
        <v>54</v>
      </c>
    </row>
    <row r="403" spans="1:22" ht="49.5" hidden="1" outlineLevel="1" x14ac:dyDescent="0.3">
      <c r="A403" s="28"/>
      <c r="B403" s="29">
        <v>1</v>
      </c>
      <c r="C403" s="28" t="s">
        <v>484</v>
      </c>
      <c r="D403" s="32" t="s">
        <v>485</v>
      </c>
      <c r="E403" s="45"/>
      <c r="F403" s="32" t="s">
        <v>486</v>
      </c>
      <c r="G403" s="32">
        <v>1</v>
      </c>
      <c r="H403" s="45"/>
      <c r="I403" s="45"/>
      <c r="J403" s="45"/>
      <c r="K403" s="55"/>
      <c r="L403" s="45"/>
      <c r="M403" s="33">
        <f t="shared" ref="M403:M466" si="43">IF(AND(G403=1,NOT(I403=1)), 1, 0)</f>
        <v>1</v>
      </c>
      <c r="N403" s="33">
        <f t="shared" ref="N403:N466" si="44">IF(AND(H403=1,NOT(I403=1)), 1, 0)</f>
        <v>0</v>
      </c>
      <c r="O403" s="28">
        <v>1</v>
      </c>
      <c r="P403" s="28">
        <v>1</v>
      </c>
      <c r="Q403" s="31">
        <v>100</v>
      </c>
      <c r="R403" s="31"/>
      <c r="S403" s="28"/>
      <c r="T403" s="31"/>
      <c r="U403" s="28">
        <v>1</v>
      </c>
      <c r="V403" s="28" t="s">
        <v>54</v>
      </c>
    </row>
    <row r="404" spans="1:22" ht="82.5" hidden="1" outlineLevel="1" x14ac:dyDescent="0.3">
      <c r="A404" s="28"/>
      <c r="B404" s="29">
        <v>2</v>
      </c>
      <c r="C404" s="28" t="s">
        <v>484</v>
      </c>
      <c r="D404" s="32" t="s">
        <v>485</v>
      </c>
      <c r="E404" s="45"/>
      <c r="F404" s="32" t="s">
        <v>487</v>
      </c>
      <c r="G404" s="32">
        <v>1</v>
      </c>
      <c r="H404" s="45"/>
      <c r="I404" s="45"/>
      <c r="J404" s="45"/>
      <c r="K404" s="55"/>
      <c r="L404" s="45"/>
      <c r="M404" s="33">
        <f t="shared" si="43"/>
        <v>1</v>
      </c>
      <c r="N404" s="33">
        <f t="shared" si="44"/>
        <v>0</v>
      </c>
      <c r="O404" s="28">
        <v>1</v>
      </c>
      <c r="P404" s="28">
        <v>1</v>
      </c>
      <c r="Q404" s="31">
        <v>100</v>
      </c>
      <c r="R404" s="31"/>
      <c r="S404" s="28"/>
      <c r="T404" s="31"/>
      <c r="U404" s="28">
        <v>1</v>
      </c>
      <c r="V404" s="28" t="s">
        <v>54</v>
      </c>
    </row>
    <row r="405" spans="1:22" ht="99" hidden="1" outlineLevel="1" x14ac:dyDescent="0.3">
      <c r="A405" s="28"/>
      <c r="B405" s="29">
        <v>3</v>
      </c>
      <c r="C405" s="28" t="s">
        <v>484</v>
      </c>
      <c r="D405" s="32" t="s">
        <v>485</v>
      </c>
      <c r="E405" s="32"/>
      <c r="F405" s="32" t="s">
        <v>488</v>
      </c>
      <c r="G405" s="32">
        <v>1</v>
      </c>
      <c r="H405" s="32"/>
      <c r="I405" s="32">
        <v>1</v>
      </c>
      <c r="J405" s="32">
        <v>1</v>
      </c>
      <c r="K405" s="35">
        <v>100</v>
      </c>
      <c r="L405" s="36">
        <v>43938</v>
      </c>
      <c r="M405" s="33">
        <f t="shared" si="43"/>
        <v>0</v>
      </c>
      <c r="N405" s="33">
        <f t="shared" si="44"/>
        <v>0</v>
      </c>
      <c r="O405" s="28">
        <v>1</v>
      </c>
      <c r="P405" s="28">
        <v>1</v>
      </c>
      <c r="Q405" s="31">
        <v>200</v>
      </c>
      <c r="R405" s="31"/>
      <c r="S405" s="28"/>
      <c r="T405" s="31"/>
      <c r="U405" s="28">
        <v>1</v>
      </c>
      <c r="V405" s="28" t="s">
        <v>54</v>
      </c>
    </row>
    <row r="406" spans="1:22" ht="49.5" hidden="1" outlineLevel="1" x14ac:dyDescent="0.3">
      <c r="A406" s="28"/>
      <c r="B406" s="29">
        <v>4</v>
      </c>
      <c r="C406" s="28" t="s">
        <v>484</v>
      </c>
      <c r="D406" s="32" t="s">
        <v>485</v>
      </c>
      <c r="E406" s="32"/>
      <c r="F406" s="32" t="s">
        <v>489</v>
      </c>
      <c r="G406" s="32">
        <v>1</v>
      </c>
      <c r="H406" s="32"/>
      <c r="I406" s="32">
        <v>1</v>
      </c>
      <c r="J406" s="32">
        <v>2</v>
      </c>
      <c r="K406" s="35">
        <v>125</v>
      </c>
      <c r="L406" s="36">
        <v>43938</v>
      </c>
      <c r="M406" s="33">
        <f t="shared" si="43"/>
        <v>0</v>
      </c>
      <c r="N406" s="33">
        <f t="shared" si="44"/>
        <v>0</v>
      </c>
      <c r="O406" s="28">
        <v>1</v>
      </c>
      <c r="P406" s="28">
        <v>1</v>
      </c>
      <c r="Q406" s="31">
        <v>100</v>
      </c>
      <c r="R406" s="31"/>
      <c r="S406" s="28"/>
      <c r="T406" s="31"/>
      <c r="U406" s="28">
        <v>1</v>
      </c>
      <c r="V406" s="28" t="s">
        <v>54</v>
      </c>
    </row>
    <row r="407" spans="1:22" ht="82.5" hidden="1" outlineLevel="1" x14ac:dyDescent="0.3">
      <c r="A407" s="28"/>
      <c r="B407" s="29">
        <v>5</v>
      </c>
      <c r="C407" s="28" t="s">
        <v>484</v>
      </c>
      <c r="D407" s="32" t="s">
        <v>485</v>
      </c>
      <c r="E407" s="32"/>
      <c r="F407" s="32" t="s">
        <v>490</v>
      </c>
      <c r="G407" s="32">
        <v>1</v>
      </c>
      <c r="H407" s="32"/>
      <c r="I407" s="32"/>
      <c r="J407" s="32"/>
      <c r="K407" s="35"/>
      <c r="L407" s="32"/>
      <c r="M407" s="33">
        <f t="shared" si="43"/>
        <v>1</v>
      </c>
      <c r="N407" s="33">
        <f t="shared" si="44"/>
        <v>0</v>
      </c>
      <c r="O407" s="28">
        <v>1</v>
      </c>
      <c r="P407" s="28">
        <v>1</v>
      </c>
      <c r="Q407" s="31">
        <v>100</v>
      </c>
      <c r="R407" s="31"/>
      <c r="S407" s="28"/>
      <c r="T407" s="31"/>
      <c r="U407" s="28">
        <v>1</v>
      </c>
      <c r="V407" s="28" t="s">
        <v>54</v>
      </c>
    </row>
    <row r="408" spans="1:22" ht="49.5" hidden="1" outlineLevel="1" x14ac:dyDescent="0.3">
      <c r="A408" s="28"/>
      <c r="B408" s="29">
        <v>6</v>
      </c>
      <c r="C408" s="28" t="s">
        <v>484</v>
      </c>
      <c r="D408" s="32" t="s">
        <v>491</v>
      </c>
      <c r="E408" s="32"/>
      <c r="F408" s="32" t="s">
        <v>492</v>
      </c>
      <c r="G408" s="32">
        <v>1</v>
      </c>
      <c r="H408" s="32"/>
      <c r="I408" s="32">
        <v>1</v>
      </c>
      <c r="J408" s="32">
        <v>1</v>
      </c>
      <c r="K408" s="35">
        <v>30</v>
      </c>
      <c r="L408" s="36">
        <v>43935</v>
      </c>
      <c r="M408" s="33">
        <f t="shared" si="43"/>
        <v>0</v>
      </c>
      <c r="N408" s="33">
        <f t="shared" si="44"/>
        <v>0</v>
      </c>
      <c r="O408" s="28"/>
      <c r="P408" s="28"/>
      <c r="Q408" s="31"/>
      <c r="R408" s="31"/>
      <c r="S408" s="28"/>
      <c r="T408" s="31"/>
      <c r="U408" s="28">
        <v>1</v>
      </c>
      <c r="V408" s="28" t="s">
        <v>54</v>
      </c>
    </row>
    <row r="409" spans="1:22" ht="49.5" hidden="1" outlineLevel="1" x14ac:dyDescent="0.3">
      <c r="A409" s="28"/>
      <c r="B409" s="29">
        <v>7</v>
      </c>
      <c r="C409" s="28" t="s">
        <v>484</v>
      </c>
      <c r="D409" s="32" t="s">
        <v>491</v>
      </c>
      <c r="E409" s="32" t="s">
        <v>493</v>
      </c>
      <c r="F409" s="32" t="s">
        <v>494</v>
      </c>
      <c r="G409" s="32"/>
      <c r="H409" s="32">
        <v>1</v>
      </c>
      <c r="I409" s="32">
        <v>1</v>
      </c>
      <c r="J409" s="32">
        <v>1</v>
      </c>
      <c r="K409" s="35">
        <v>37</v>
      </c>
      <c r="L409" s="36">
        <v>43935</v>
      </c>
      <c r="M409" s="33">
        <f t="shared" si="43"/>
        <v>0</v>
      </c>
      <c r="N409" s="33">
        <f t="shared" si="44"/>
        <v>0</v>
      </c>
      <c r="O409" s="28"/>
      <c r="P409" s="28"/>
      <c r="Q409" s="31"/>
      <c r="R409" s="31"/>
      <c r="S409" s="28"/>
      <c r="T409" s="31"/>
      <c r="U409" s="28">
        <v>1</v>
      </c>
      <c r="V409" s="28" t="s">
        <v>54</v>
      </c>
    </row>
    <row r="410" spans="1:22" ht="49.5" hidden="1" outlineLevel="1" x14ac:dyDescent="0.3">
      <c r="A410" s="28"/>
      <c r="B410" s="29">
        <v>8</v>
      </c>
      <c r="C410" s="28" t="s">
        <v>484</v>
      </c>
      <c r="D410" s="32" t="s">
        <v>491</v>
      </c>
      <c r="E410" s="32" t="s">
        <v>493</v>
      </c>
      <c r="F410" s="32" t="s">
        <v>495</v>
      </c>
      <c r="G410" s="32"/>
      <c r="H410" s="32">
        <v>1</v>
      </c>
      <c r="I410" s="32">
        <v>1</v>
      </c>
      <c r="J410" s="32">
        <v>1</v>
      </c>
      <c r="K410" s="35">
        <v>10</v>
      </c>
      <c r="L410" s="36">
        <v>43935</v>
      </c>
      <c r="M410" s="33">
        <f t="shared" si="43"/>
        <v>0</v>
      </c>
      <c r="N410" s="33">
        <f t="shared" si="44"/>
        <v>0</v>
      </c>
      <c r="O410" s="28">
        <v>1</v>
      </c>
      <c r="P410" s="28">
        <v>1</v>
      </c>
      <c r="Q410" s="31">
        <v>30</v>
      </c>
      <c r="R410" s="31"/>
      <c r="S410" s="28"/>
      <c r="T410" s="31"/>
      <c r="U410" s="28">
        <v>1</v>
      </c>
      <c r="V410" s="28" t="s">
        <v>54</v>
      </c>
    </row>
    <row r="411" spans="1:22" ht="49.5" hidden="1" outlineLevel="1" x14ac:dyDescent="0.3">
      <c r="A411" s="28"/>
      <c r="B411" s="29">
        <v>9</v>
      </c>
      <c r="C411" s="28" t="s">
        <v>484</v>
      </c>
      <c r="D411" s="32" t="s">
        <v>491</v>
      </c>
      <c r="E411" s="32" t="s">
        <v>493</v>
      </c>
      <c r="F411" s="32" t="s">
        <v>496</v>
      </c>
      <c r="G411" s="32"/>
      <c r="H411" s="32">
        <v>1</v>
      </c>
      <c r="I411" s="32">
        <v>1</v>
      </c>
      <c r="J411" s="32">
        <v>1</v>
      </c>
      <c r="K411" s="35">
        <v>2.5</v>
      </c>
      <c r="L411" s="36">
        <v>43936</v>
      </c>
      <c r="M411" s="33">
        <f t="shared" si="43"/>
        <v>0</v>
      </c>
      <c r="N411" s="33">
        <f t="shared" si="44"/>
        <v>0</v>
      </c>
      <c r="O411" s="28">
        <v>1</v>
      </c>
      <c r="P411" s="28">
        <v>1</v>
      </c>
      <c r="Q411" s="31">
        <v>30</v>
      </c>
      <c r="R411" s="31"/>
      <c r="S411" s="28"/>
      <c r="T411" s="31"/>
      <c r="U411" s="28">
        <v>1</v>
      </c>
      <c r="V411" s="28" t="s">
        <v>54</v>
      </c>
    </row>
    <row r="412" spans="1:22" ht="66" hidden="1" outlineLevel="1" x14ac:dyDescent="0.3">
      <c r="A412" s="28"/>
      <c r="B412" s="29">
        <v>10</v>
      </c>
      <c r="C412" s="28" t="s">
        <v>484</v>
      </c>
      <c r="D412" s="32" t="s">
        <v>491</v>
      </c>
      <c r="E412" s="32" t="s">
        <v>493</v>
      </c>
      <c r="F412" s="32" t="s">
        <v>497</v>
      </c>
      <c r="G412" s="32"/>
      <c r="H412" s="32">
        <v>1</v>
      </c>
      <c r="I412" s="32"/>
      <c r="J412" s="32"/>
      <c r="K412" s="35"/>
      <c r="L412" s="32"/>
      <c r="M412" s="33">
        <f t="shared" si="43"/>
        <v>0</v>
      </c>
      <c r="N412" s="33">
        <f t="shared" si="44"/>
        <v>1</v>
      </c>
      <c r="O412" s="28">
        <v>1</v>
      </c>
      <c r="P412" s="28">
        <v>1</v>
      </c>
      <c r="Q412" s="31">
        <v>30</v>
      </c>
      <c r="R412" s="31"/>
      <c r="S412" s="28"/>
      <c r="T412" s="31"/>
      <c r="U412" s="28">
        <v>1</v>
      </c>
      <c r="V412" s="28" t="s">
        <v>54</v>
      </c>
    </row>
    <row r="413" spans="1:22" ht="49.5" hidden="1" outlineLevel="1" x14ac:dyDescent="0.3">
      <c r="A413" s="28"/>
      <c r="B413" s="29">
        <v>11</v>
      </c>
      <c r="C413" s="28" t="s">
        <v>484</v>
      </c>
      <c r="D413" s="32" t="s">
        <v>491</v>
      </c>
      <c r="E413" s="32" t="s">
        <v>493</v>
      </c>
      <c r="F413" s="32" t="s">
        <v>498</v>
      </c>
      <c r="G413" s="32"/>
      <c r="H413" s="32">
        <v>1</v>
      </c>
      <c r="I413" s="32">
        <v>1</v>
      </c>
      <c r="J413" s="32">
        <v>1</v>
      </c>
      <c r="K413" s="35">
        <v>37.5</v>
      </c>
      <c r="L413" s="36">
        <v>43935</v>
      </c>
      <c r="M413" s="33">
        <f t="shared" si="43"/>
        <v>0</v>
      </c>
      <c r="N413" s="33">
        <f t="shared" si="44"/>
        <v>0</v>
      </c>
      <c r="O413" s="28"/>
      <c r="P413" s="28"/>
      <c r="Q413" s="31"/>
      <c r="R413" s="31"/>
      <c r="S413" s="28"/>
      <c r="T413" s="31"/>
      <c r="U413" s="28"/>
      <c r="V413" s="28" t="s">
        <v>54</v>
      </c>
    </row>
    <row r="414" spans="1:22" ht="49.5" hidden="1" outlineLevel="1" x14ac:dyDescent="0.3">
      <c r="A414" s="28"/>
      <c r="B414" s="29">
        <v>12</v>
      </c>
      <c r="C414" s="28" t="s">
        <v>484</v>
      </c>
      <c r="D414" s="32" t="s">
        <v>491</v>
      </c>
      <c r="E414" s="32" t="s">
        <v>493</v>
      </c>
      <c r="F414" s="32" t="s">
        <v>499</v>
      </c>
      <c r="G414" s="32"/>
      <c r="H414" s="32">
        <v>1</v>
      </c>
      <c r="I414" s="32">
        <v>1</v>
      </c>
      <c r="J414" s="32">
        <v>1</v>
      </c>
      <c r="K414" s="35">
        <v>100</v>
      </c>
      <c r="L414" s="36">
        <v>43936</v>
      </c>
      <c r="M414" s="33">
        <f t="shared" si="43"/>
        <v>0</v>
      </c>
      <c r="N414" s="33">
        <f t="shared" si="44"/>
        <v>0</v>
      </c>
      <c r="O414" s="28"/>
      <c r="P414" s="28"/>
      <c r="Q414" s="31"/>
      <c r="R414" s="31"/>
      <c r="S414" s="28"/>
      <c r="T414" s="31"/>
      <c r="U414" s="28"/>
      <c r="V414" s="28" t="s">
        <v>54</v>
      </c>
    </row>
    <row r="415" spans="1:22" ht="49.5" hidden="1" outlineLevel="1" x14ac:dyDescent="0.3">
      <c r="A415" s="28"/>
      <c r="B415" s="29">
        <v>13</v>
      </c>
      <c r="C415" s="28" t="s">
        <v>484</v>
      </c>
      <c r="D415" s="32" t="s">
        <v>491</v>
      </c>
      <c r="E415" s="32" t="s">
        <v>493</v>
      </c>
      <c r="F415" s="32" t="s">
        <v>500</v>
      </c>
      <c r="G415" s="32"/>
      <c r="H415" s="32">
        <v>1</v>
      </c>
      <c r="I415" s="32">
        <v>1</v>
      </c>
      <c r="J415" s="32">
        <v>1</v>
      </c>
      <c r="K415" s="35">
        <v>30</v>
      </c>
      <c r="L415" s="36">
        <v>43936</v>
      </c>
      <c r="M415" s="33">
        <f t="shared" si="43"/>
        <v>0</v>
      </c>
      <c r="N415" s="33">
        <f t="shared" si="44"/>
        <v>0</v>
      </c>
      <c r="O415" s="28"/>
      <c r="P415" s="28"/>
      <c r="Q415" s="31"/>
      <c r="R415" s="31"/>
      <c r="S415" s="28"/>
      <c r="T415" s="31"/>
      <c r="U415" s="28"/>
      <c r="V415" s="28" t="s">
        <v>54</v>
      </c>
    </row>
    <row r="416" spans="1:22" ht="49.5" hidden="1" outlineLevel="1" x14ac:dyDescent="0.3">
      <c r="A416" s="28"/>
      <c r="B416" s="29">
        <v>14</v>
      </c>
      <c r="C416" s="28" t="s">
        <v>484</v>
      </c>
      <c r="D416" s="32" t="s">
        <v>491</v>
      </c>
      <c r="E416" s="32" t="s">
        <v>493</v>
      </c>
      <c r="F416" s="32" t="s">
        <v>501</v>
      </c>
      <c r="G416" s="32"/>
      <c r="H416" s="32">
        <v>1</v>
      </c>
      <c r="I416" s="32"/>
      <c r="J416" s="32"/>
      <c r="K416" s="35"/>
      <c r="L416" s="32"/>
      <c r="M416" s="33">
        <f t="shared" si="43"/>
        <v>0</v>
      </c>
      <c r="N416" s="33">
        <f t="shared" si="44"/>
        <v>1</v>
      </c>
      <c r="O416" s="28">
        <v>1</v>
      </c>
      <c r="P416" s="28">
        <v>1</v>
      </c>
      <c r="Q416" s="31">
        <v>30</v>
      </c>
      <c r="R416" s="31"/>
      <c r="S416" s="28"/>
      <c r="T416" s="31"/>
      <c r="U416" s="28">
        <v>1</v>
      </c>
      <c r="V416" s="28" t="s">
        <v>54</v>
      </c>
    </row>
    <row r="417" spans="1:22" ht="66" hidden="1" outlineLevel="1" x14ac:dyDescent="0.3">
      <c r="A417" s="28"/>
      <c r="B417" s="29">
        <v>15</v>
      </c>
      <c r="C417" s="28" t="s">
        <v>484</v>
      </c>
      <c r="D417" s="32" t="s">
        <v>491</v>
      </c>
      <c r="E417" s="32" t="s">
        <v>493</v>
      </c>
      <c r="F417" s="32" t="s">
        <v>502</v>
      </c>
      <c r="G417" s="32"/>
      <c r="H417" s="32">
        <v>1</v>
      </c>
      <c r="I417" s="32">
        <v>1</v>
      </c>
      <c r="J417" s="32">
        <v>1</v>
      </c>
      <c r="K417" s="35">
        <v>100</v>
      </c>
      <c r="L417" s="36">
        <v>43937</v>
      </c>
      <c r="M417" s="33">
        <f t="shared" si="43"/>
        <v>0</v>
      </c>
      <c r="N417" s="33">
        <f t="shared" si="44"/>
        <v>0</v>
      </c>
      <c r="O417" s="28"/>
      <c r="P417" s="28"/>
      <c r="Q417" s="31"/>
      <c r="R417" s="31"/>
      <c r="S417" s="28"/>
      <c r="T417" s="31"/>
      <c r="U417" s="28"/>
      <c r="V417" s="28" t="s">
        <v>54</v>
      </c>
    </row>
    <row r="418" spans="1:22" ht="66" hidden="1" outlineLevel="1" x14ac:dyDescent="0.3">
      <c r="A418" s="28"/>
      <c r="B418" s="29">
        <v>16</v>
      </c>
      <c r="C418" s="28" t="s">
        <v>484</v>
      </c>
      <c r="D418" s="32" t="s">
        <v>491</v>
      </c>
      <c r="E418" s="32" t="s">
        <v>493</v>
      </c>
      <c r="F418" s="32" t="s">
        <v>503</v>
      </c>
      <c r="G418" s="32"/>
      <c r="H418" s="32">
        <v>1</v>
      </c>
      <c r="I418" s="32">
        <v>1</v>
      </c>
      <c r="J418" s="32">
        <v>1</v>
      </c>
      <c r="K418" s="35">
        <v>7</v>
      </c>
      <c r="L418" s="36">
        <v>43936</v>
      </c>
      <c r="M418" s="33">
        <f t="shared" si="43"/>
        <v>0</v>
      </c>
      <c r="N418" s="33">
        <f t="shared" si="44"/>
        <v>0</v>
      </c>
      <c r="O418" s="28">
        <v>1</v>
      </c>
      <c r="P418" s="28">
        <v>1</v>
      </c>
      <c r="Q418" s="31">
        <v>30</v>
      </c>
      <c r="R418" s="31"/>
      <c r="S418" s="28"/>
      <c r="T418" s="31"/>
      <c r="U418" s="28">
        <v>1</v>
      </c>
      <c r="V418" s="28" t="s">
        <v>54</v>
      </c>
    </row>
    <row r="419" spans="1:22" ht="66" hidden="1" outlineLevel="1" x14ac:dyDescent="0.3">
      <c r="A419" s="28"/>
      <c r="B419" s="29">
        <v>17</v>
      </c>
      <c r="C419" s="28" t="s">
        <v>484</v>
      </c>
      <c r="D419" s="32" t="s">
        <v>491</v>
      </c>
      <c r="E419" s="32" t="s">
        <v>493</v>
      </c>
      <c r="F419" s="32" t="s">
        <v>504</v>
      </c>
      <c r="G419" s="32"/>
      <c r="H419" s="32">
        <v>1</v>
      </c>
      <c r="I419" s="32">
        <v>1</v>
      </c>
      <c r="J419" s="32">
        <v>1</v>
      </c>
      <c r="K419" s="35">
        <v>30</v>
      </c>
      <c r="L419" s="36">
        <v>43935</v>
      </c>
      <c r="M419" s="33">
        <f t="shared" si="43"/>
        <v>0</v>
      </c>
      <c r="N419" s="33">
        <f t="shared" si="44"/>
        <v>0</v>
      </c>
      <c r="O419" s="28"/>
      <c r="P419" s="28"/>
      <c r="Q419" s="31"/>
      <c r="R419" s="31"/>
      <c r="S419" s="28"/>
      <c r="T419" s="31"/>
      <c r="U419" s="28">
        <v>1</v>
      </c>
      <c r="V419" s="28" t="s">
        <v>54</v>
      </c>
    </row>
    <row r="420" spans="1:22" ht="66" hidden="1" outlineLevel="1" x14ac:dyDescent="0.3">
      <c r="A420" s="28"/>
      <c r="B420" s="29">
        <v>18</v>
      </c>
      <c r="C420" s="28" t="s">
        <v>484</v>
      </c>
      <c r="D420" s="32" t="s">
        <v>491</v>
      </c>
      <c r="E420" s="32" t="s">
        <v>493</v>
      </c>
      <c r="F420" s="32" t="s">
        <v>505</v>
      </c>
      <c r="G420" s="32"/>
      <c r="H420" s="32">
        <v>1</v>
      </c>
      <c r="I420" s="32"/>
      <c r="J420" s="32"/>
      <c r="K420" s="35"/>
      <c r="L420" s="32"/>
      <c r="M420" s="33">
        <f t="shared" si="43"/>
        <v>0</v>
      </c>
      <c r="N420" s="33">
        <f t="shared" si="44"/>
        <v>1</v>
      </c>
      <c r="O420" s="28">
        <v>1</v>
      </c>
      <c r="P420" s="28">
        <v>1</v>
      </c>
      <c r="Q420" s="31">
        <v>30</v>
      </c>
      <c r="R420" s="31"/>
      <c r="S420" s="28"/>
      <c r="T420" s="31"/>
      <c r="U420" s="28">
        <v>1</v>
      </c>
      <c r="V420" s="28" t="s">
        <v>54</v>
      </c>
    </row>
    <row r="421" spans="1:22" ht="49.5" hidden="1" outlineLevel="1" x14ac:dyDescent="0.3">
      <c r="A421" s="28"/>
      <c r="B421" s="29">
        <v>19</v>
      </c>
      <c r="C421" s="28" t="s">
        <v>484</v>
      </c>
      <c r="D421" s="32" t="s">
        <v>491</v>
      </c>
      <c r="E421" s="32" t="s">
        <v>493</v>
      </c>
      <c r="F421" s="32" t="s">
        <v>506</v>
      </c>
      <c r="G421" s="32"/>
      <c r="H421" s="32">
        <v>1</v>
      </c>
      <c r="I421" s="32"/>
      <c r="J421" s="32"/>
      <c r="K421" s="35"/>
      <c r="L421" s="32"/>
      <c r="M421" s="33">
        <f t="shared" si="43"/>
        <v>0</v>
      </c>
      <c r="N421" s="33">
        <f t="shared" si="44"/>
        <v>1</v>
      </c>
      <c r="O421" s="28">
        <v>1</v>
      </c>
      <c r="P421" s="28">
        <v>1</v>
      </c>
      <c r="Q421" s="31">
        <v>30</v>
      </c>
      <c r="R421" s="31"/>
      <c r="S421" s="28"/>
      <c r="T421" s="31"/>
      <c r="U421" s="28">
        <v>1</v>
      </c>
      <c r="V421" s="28" t="s">
        <v>54</v>
      </c>
    </row>
    <row r="422" spans="1:22" ht="49.5" hidden="1" outlineLevel="1" x14ac:dyDescent="0.3">
      <c r="A422" s="28"/>
      <c r="B422" s="29">
        <v>20</v>
      </c>
      <c r="C422" s="28" t="s">
        <v>484</v>
      </c>
      <c r="D422" s="32" t="s">
        <v>491</v>
      </c>
      <c r="E422" s="32" t="s">
        <v>493</v>
      </c>
      <c r="F422" s="32" t="s">
        <v>507</v>
      </c>
      <c r="G422" s="32"/>
      <c r="H422" s="32">
        <v>1</v>
      </c>
      <c r="I422" s="32"/>
      <c r="J422" s="32"/>
      <c r="K422" s="35"/>
      <c r="L422" s="32"/>
      <c r="M422" s="33">
        <f t="shared" si="43"/>
        <v>0</v>
      </c>
      <c r="N422" s="33">
        <f t="shared" si="44"/>
        <v>1</v>
      </c>
      <c r="O422" s="28">
        <v>1</v>
      </c>
      <c r="P422" s="28">
        <v>2</v>
      </c>
      <c r="Q422" s="31">
        <v>130</v>
      </c>
      <c r="R422" s="31"/>
      <c r="S422" s="28"/>
      <c r="T422" s="31"/>
      <c r="U422" s="28">
        <v>1</v>
      </c>
      <c r="V422" s="28" t="s">
        <v>54</v>
      </c>
    </row>
    <row r="423" spans="1:22" ht="66" hidden="1" outlineLevel="1" x14ac:dyDescent="0.3">
      <c r="A423" s="28"/>
      <c r="B423" s="29">
        <v>21</v>
      </c>
      <c r="C423" s="28" t="s">
        <v>484</v>
      </c>
      <c r="D423" s="32" t="s">
        <v>491</v>
      </c>
      <c r="E423" s="32" t="s">
        <v>493</v>
      </c>
      <c r="F423" s="32" t="s">
        <v>508</v>
      </c>
      <c r="G423" s="32"/>
      <c r="H423" s="32">
        <v>1</v>
      </c>
      <c r="I423" s="32"/>
      <c r="J423" s="32"/>
      <c r="K423" s="35"/>
      <c r="L423" s="32"/>
      <c r="M423" s="33">
        <f t="shared" si="43"/>
        <v>0</v>
      </c>
      <c r="N423" s="33">
        <f t="shared" si="44"/>
        <v>1</v>
      </c>
      <c r="O423" s="28">
        <v>1</v>
      </c>
      <c r="P423" s="28">
        <v>1</v>
      </c>
      <c r="Q423" s="31">
        <v>30</v>
      </c>
      <c r="R423" s="31"/>
      <c r="S423" s="28"/>
      <c r="T423" s="31"/>
      <c r="U423" s="28">
        <v>1</v>
      </c>
      <c r="V423" s="28" t="s">
        <v>54</v>
      </c>
    </row>
    <row r="424" spans="1:22" ht="66" hidden="1" outlineLevel="1" x14ac:dyDescent="0.3">
      <c r="A424" s="28"/>
      <c r="B424" s="29">
        <v>22</v>
      </c>
      <c r="C424" s="28" t="s">
        <v>509</v>
      </c>
      <c r="D424" s="32" t="s">
        <v>510</v>
      </c>
      <c r="E424" s="32"/>
      <c r="F424" s="32" t="s">
        <v>511</v>
      </c>
      <c r="G424" s="32">
        <v>1</v>
      </c>
      <c r="H424" s="32"/>
      <c r="I424" s="32">
        <v>1</v>
      </c>
      <c r="J424" s="32">
        <v>2</v>
      </c>
      <c r="K424" s="35">
        <v>100</v>
      </c>
      <c r="L424" s="36">
        <v>43879</v>
      </c>
      <c r="M424" s="33">
        <f t="shared" si="43"/>
        <v>0</v>
      </c>
      <c r="N424" s="33">
        <f t="shared" si="44"/>
        <v>0</v>
      </c>
      <c r="O424" s="28"/>
      <c r="P424" s="28"/>
      <c r="Q424" s="31"/>
      <c r="R424" s="31"/>
      <c r="S424" s="28"/>
      <c r="T424" s="31"/>
      <c r="U424" s="28">
        <v>1</v>
      </c>
      <c r="V424" s="28" t="s">
        <v>54</v>
      </c>
    </row>
    <row r="425" spans="1:22" ht="99" hidden="1" outlineLevel="1" x14ac:dyDescent="0.3">
      <c r="A425" s="28"/>
      <c r="B425" s="29">
        <v>23</v>
      </c>
      <c r="C425" s="28" t="s">
        <v>484</v>
      </c>
      <c r="D425" s="32" t="s">
        <v>512</v>
      </c>
      <c r="E425" s="32"/>
      <c r="F425" s="32" t="s">
        <v>513</v>
      </c>
      <c r="G425" s="32">
        <v>1</v>
      </c>
      <c r="H425" s="28"/>
      <c r="I425" s="28">
        <v>1</v>
      </c>
      <c r="J425" s="32">
        <v>1</v>
      </c>
      <c r="K425" s="35">
        <v>66</v>
      </c>
      <c r="L425" s="34">
        <v>43912</v>
      </c>
      <c r="M425" s="33">
        <f t="shared" si="43"/>
        <v>0</v>
      </c>
      <c r="N425" s="33">
        <f t="shared" si="44"/>
        <v>0</v>
      </c>
      <c r="O425" s="28"/>
      <c r="P425" s="28"/>
      <c r="Q425" s="31"/>
      <c r="R425" s="31"/>
      <c r="S425" s="28"/>
      <c r="T425" s="31"/>
      <c r="U425" s="28">
        <v>1</v>
      </c>
      <c r="V425" s="28" t="s">
        <v>54</v>
      </c>
    </row>
    <row r="426" spans="1:22" ht="49.5" hidden="1" outlineLevel="1" x14ac:dyDescent="0.3">
      <c r="A426" s="28"/>
      <c r="B426" s="29">
        <v>24</v>
      </c>
      <c r="C426" s="28" t="s">
        <v>484</v>
      </c>
      <c r="D426" s="32" t="s">
        <v>512</v>
      </c>
      <c r="E426" s="32"/>
      <c r="F426" s="32" t="s">
        <v>514</v>
      </c>
      <c r="G426" s="32">
        <v>1</v>
      </c>
      <c r="H426" s="28"/>
      <c r="I426" s="28">
        <v>1</v>
      </c>
      <c r="J426" s="32">
        <v>2</v>
      </c>
      <c r="K426" s="35">
        <v>100</v>
      </c>
      <c r="L426" s="34">
        <v>43920</v>
      </c>
      <c r="M426" s="33">
        <f t="shared" si="43"/>
        <v>0</v>
      </c>
      <c r="N426" s="33">
        <f t="shared" si="44"/>
        <v>0</v>
      </c>
      <c r="O426" s="28"/>
      <c r="P426" s="28"/>
      <c r="Q426" s="31"/>
      <c r="R426" s="31"/>
      <c r="S426" s="28"/>
      <c r="T426" s="31"/>
      <c r="U426" s="28">
        <v>1</v>
      </c>
      <c r="V426" s="28" t="s">
        <v>54</v>
      </c>
    </row>
    <row r="427" spans="1:22" ht="66" hidden="1" outlineLevel="1" x14ac:dyDescent="0.3">
      <c r="A427" s="28"/>
      <c r="B427" s="29">
        <v>25</v>
      </c>
      <c r="C427" s="28" t="s">
        <v>484</v>
      </c>
      <c r="D427" s="32" t="s">
        <v>512</v>
      </c>
      <c r="E427" s="32"/>
      <c r="F427" s="32" t="s">
        <v>515</v>
      </c>
      <c r="G427" s="32">
        <v>1</v>
      </c>
      <c r="H427" s="28"/>
      <c r="I427" s="28">
        <v>1</v>
      </c>
      <c r="J427" s="32">
        <v>1</v>
      </c>
      <c r="K427" s="35">
        <v>40</v>
      </c>
      <c r="L427" s="34">
        <v>43938</v>
      </c>
      <c r="M427" s="33">
        <f t="shared" si="43"/>
        <v>0</v>
      </c>
      <c r="N427" s="33">
        <f t="shared" si="44"/>
        <v>0</v>
      </c>
      <c r="O427" s="28"/>
      <c r="P427" s="28"/>
      <c r="Q427" s="31"/>
      <c r="R427" s="31"/>
      <c r="S427" s="28"/>
      <c r="T427" s="31"/>
      <c r="U427" s="28">
        <v>1</v>
      </c>
      <c r="V427" s="28" t="s">
        <v>54</v>
      </c>
    </row>
    <row r="428" spans="1:22" ht="49.5" hidden="1" outlineLevel="1" x14ac:dyDescent="0.3">
      <c r="A428" s="28"/>
      <c r="B428" s="29">
        <v>26</v>
      </c>
      <c r="C428" s="28" t="s">
        <v>484</v>
      </c>
      <c r="D428" s="32" t="s">
        <v>512</v>
      </c>
      <c r="E428" s="32"/>
      <c r="F428" s="32" t="s">
        <v>516</v>
      </c>
      <c r="G428" s="32">
        <v>1</v>
      </c>
      <c r="H428" s="28"/>
      <c r="I428" s="28">
        <v>1</v>
      </c>
      <c r="J428" s="32">
        <v>1</v>
      </c>
      <c r="K428" s="35">
        <v>22</v>
      </c>
      <c r="L428" s="34">
        <v>43915</v>
      </c>
      <c r="M428" s="33">
        <f t="shared" si="43"/>
        <v>0</v>
      </c>
      <c r="N428" s="33">
        <f t="shared" si="44"/>
        <v>0</v>
      </c>
      <c r="O428" s="28"/>
      <c r="P428" s="28"/>
      <c r="Q428" s="31"/>
      <c r="R428" s="31"/>
      <c r="S428" s="28"/>
      <c r="T428" s="31"/>
      <c r="U428" s="28">
        <v>1</v>
      </c>
      <c r="V428" s="28" t="s">
        <v>54</v>
      </c>
    </row>
    <row r="429" spans="1:22" ht="49.5" hidden="1" outlineLevel="1" x14ac:dyDescent="0.3">
      <c r="A429" s="28"/>
      <c r="B429" s="29">
        <v>27</v>
      </c>
      <c r="C429" s="28" t="s">
        <v>484</v>
      </c>
      <c r="D429" s="32" t="s">
        <v>512</v>
      </c>
      <c r="E429" s="32"/>
      <c r="F429" s="32" t="s">
        <v>517</v>
      </c>
      <c r="G429" s="32">
        <v>1</v>
      </c>
      <c r="H429" s="28"/>
      <c r="I429" s="28">
        <v>1</v>
      </c>
      <c r="J429" s="32">
        <v>2</v>
      </c>
      <c r="K429" s="35">
        <v>140</v>
      </c>
      <c r="L429" s="34">
        <v>43910</v>
      </c>
      <c r="M429" s="33">
        <f t="shared" si="43"/>
        <v>0</v>
      </c>
      <c r="N429" s="33">
        <f t="shared" si="44"/>
        <v>0</v>
      </c>
      <c r="O429" s="28"/>
      <c r="P429" s="28"/>
      <c r="Q429" s="31"/>
      <c r="R429" s="31"/>
      <c r="S429" s="28"/>
      <c r="T429" s="31"/>
      <c r="U429" s="28">
        <v>1</v>
      </c>
      <c r="V429" s="28" t="s">
        <v>54</v>
      </c>
    </row>
    <row r="430" spans="1:22" ht="66" hidden="1" outlineLevel="1" x14ac:dyDescent="0.3">
      <c r="A430" s="28"/>
      <c r="B430" s="29">
        <v>28</v>
      </c>
      <c r="C430" s="28" t="s">
        <v>484</v>
      </c>
      <c r="D430" s="32" t="s">
        <v>512</v>
      </c>
      <c r="E430" s="32"/>
      <c r="F430" s="32" t="s">
        <v>518</v>
      </c>
      <c r="G430" s="32">
        <v>1</v>
      </c>
      <c r="H430" s="28"/>
      <c r="I430" s="28">
        <v>1</v>
      </c>
      <c r="J430" s="32">
        <v>2</v>
      </c>
      <c r="K430" s="35">
        <v>415</v>
      </c>
      <c r="L430" s="34">
        <v>43922</v>
      </c>
      <c r="M430" s="33">
        <f t="shared" si="43"/>
        <v>0</v>
      </c>
      <c r="N430" s="33">
        <f t="shared" si="44"/>
        <v>0</v>
      </c>
      <c r="O430" s="28"/>
      <c r="P430" s="28"/>
      <c r="Q430" s="31"/>
      <c r="R430" s="31"/>
      <c r="S430" s="28"/>
      <c r="T430" s="31"/>
      <c r="U430" s="28">
        <v>1</v>
      </c>
      <c r="V430" s="28" t="s">
        <v>54</v>
      </c>
    </row>
    <row r="431" spans="1:22" ht="49.5" hidden="1" outlineLevel="1" x14ac:dyDescent="0.3">
      <c r="A431" s="28"/>
      <c r="B431" s="29">
        <v>29</v>
      </c>
      <c r="C431" s="28" t="s">
        <v>484</v>
      </c>
      <c r="D431" s="32" t="s">
        <v>512</v>
      </c>
      <c r="E431" s="32"/>
      <c r="F431" s="32" t="s">
        <v>519</v>
      </c>
      <c r="G431" s="32">
        <v>1</v>
      </c>
      <c r="H431" s="28"/>
      <c r="I431" s="28">
        <v>1</v>
      </c>
      <c r="J431" s="32">
        <v>1</v>
      </c>
      <c r="K431" s="35">
        <v>100</v>
      </c>
      <c r="L431" s="34">
        <v>43937</v>
      </c>
      <c r="M431" s="33">
        <f t="shared" si="43"/>
        <v>0</v>
      </c>
      <c r="N431" s="33">
        <f t="shared" si="44"/>
        <v>0</v>
      </c>
      <c r="O431" s="28"/>
      <c r="P431" s="28"/>
      <c r="Q431" s="31"/>
      <c r="R431" s="31"/>
      <c r="S431" s="28"/>
      <c r="T431" s="31"/>
      <c r="U431" s="28">
        <v>1</v>
      </c>
      <c r="V431" s="28" t="s">
        <v>54</v>
      </c>
    </row>
    <row r="432" spans="1:22" ht="49.5" hidden="1" outlineLevel="1" x14ac:dyDescent="0.3">
      <c r="A432" s="28"/>
      <c r="B432" s="29">
        <v>30</v>
      </c>
      <c r="C432" s="28" t="s">
        <v>484</v>
      </c>
      <c r="D432" s="32" t="s">
        <v>512</v>
      </c>
      <c r="E432" s="32"/>
      <c r="F432" s="32" t="s">
        <v>520</v>
      </c>
      <c r="G432" s="32">
        <v>1</v>
      </c>
      <c r="H432" s="28"/>
      <c r="I432" s="28">
        <v>1</v>
      </c>
      <c r="J432" s="32">
        <v>1</v>
      </c>
      <c r="K432" s="35">
        <v>40</v>
      </c>
      <c r="L432" s="34">
        <v>43938</v>
      </c>
      <c r="M432" s="33">
        <f t="shared" si="43"/>
        <v>0</v>
      </c>
      <c r="N432" s="33">
        <f t="shared" si="44"/>
        <v>0</v>
      </c>
      <c r="O432" s="28"/>
      <c r="P432" s="28"/>
      <c r="Q432" s="31"/>
      <c r="R432" s="31"/>
      <c r="S432" s="28"/>
      <c r="T432" s="31"/>
      <c r="U432" s="28">
        <v>1</v>
      </c>
      <c r="V432" s="28" t="s">
        <v>54</v>
      </c>
    </row>
    <row r="433" spans="1:22" ht="49.5" hidden="1" outlineLevel="1" x14ac:dyDescent="0.3">
      <c r="A433" s="28"/>
      <c r="B433" s="29">
        <v>31</v>
      </c>
      <c r="C433" s="28" t="s">
        <v>484</v>
      </c>
      <c r="D433" s="32" t="s">
        <v>512</v>
      </c>
      <c r="E433" s="32"/>
      <c r="F433" s="32" t="s">
        <v>521</v>
      </c>
      <c r="G433" s="32">
        <v>1</v>
      </c>
      <c r="H433" s="28"/>
      <c r="I433" s="28">
        <v>1</v>
      </c>
      <c r="J433" s="32">
        <v>1</v>
      </c>
      <c r="K433" s="35">
        <v>40</v>
      </c>
      <c r="L433" s="34">
        <v>43922</v>
      </c>
      <c r="M433" s="33">
        <f t="shared" si="43"/>
        <v>0</v>
      </c>
      <c r="N433" s="33">
        <f t="shared" si="44"/>
        <v>0</v>
      </c>
      <c r="O433" s="28"/>
      <c r="P433" s="28"/>
      <c r="Q433" s="31"/>
      <c r="R433" s="31"/>
      <c r="S433" s="28"/>
      <c r="T433" s="31"/>
      <c r="U433" s="28">
        <v>1</v>
      </c>
      <c r="V433" s="28" t="s">
        <v>54</v>
      </c>
    </row>
    <row r="434" spans="1:22" ht="49.5" hidden="1" outlineLevel="1" x14ac:dyDescent="0.3">
      <c r="A434" s="28"/>
      <c r="B434" s="29">
        <v>32</v>
      </c>
      <c r="C434" s="28" t="s">
        <v>484</v>
      </c>
      <c r="D434" s="32" t="s">
        <v>512</v>
      </c>
      <c r="E434" s="32"/>
      <c r="F434" s="32" t="s">
        <v>522</v>
      </c>
      <c r="G434" s="32">
        <v>1</v>
      </c>
      <c r="H434" s="28"/>
      <c r="I434" s="28">
        <v>1</v>
      </c>
      <c r="J434" s="32">
        <v>1</v>
      </c>
      <c r="K434" s="35">
        <v>20</v>
      </c>
      <c r="L434" s="34">
        <v>43921</v>
      </c>
      <c r="M434" s="33">
        <f t="shared" si="43"/>
        <v>0</v>
      </c>
      <c r="N434" s="33">
        <f t="shared" si="44"/>
        <v>0</v>
      </c>
      <c r="O434" s="28"/>
      <c r="P434" s="28"/>
      <c r="Q434" s="31"/>
      <c r="R434" s="31"/>
      <c r="S434" s="28"/>
      <c r="T434" s="31"/>
      <c r="U434" s="28">
        <v>1</v>
      </c>
      <c r="V434" s="28" t="s">
        <v>54</v>
      </c>
    </row>
    <row r="435" spans="1:22" ht="49.5" hidden="1" outlineLevel="1" x14ac:dyDescent="0.3">
      <c r="A435" s="28"/>
      <c r="B435" s="29">
        <v>33</v>
      </c>
      <c r="C435" s="28" t="s">
        <v>484</v>
      </c>
      <c r="D435" s="32" t="s">
        <v>512</v>
      </c>
      <c r="E435" s="32"/>
      <c r="F435" s="32" t="s">
        <v>523</v>
      </c>
      <c r="G435" s="32">
        <v>1</v>
      </c>
      <c r="H435" s="28"/>
      <c r="I435" s="28">
        <v>1</v>
      </c>
      <c r="J435" s="32">
        <v>1</v>
      </c>
      <c r="K435" s="35">
        <v>66</v>
      </c>
      <c r="L435" s="34">
        <v>43938</v>
      </c>
      <c r="M435" s="33">
        <f t="shared" si="43"/>
        <v>0</v>
      </c>
      <c r="N435" s="33">
        <f t="shared" si="44"/>
        <v>0</v>
      </c>
      <c r="O435" s="28"/>
      <c r="P435" s="28"/>
      <c r="Q435" s="31"/>
      <c r="R435" s="31"/>
      <c r="S435" s="28"/>
      <c r="T435" s="31"/>
      <c r="U435" s="28">
        <v>1</v>
      </c>
      <c r="V435" s="28" t="s">
        <v>54</v>
      </c>
    </row>
    <row r="436" spans="1:22" ht="49.5" hidden="1" outlineLevel="1" x14ac:dyDescent="0.3">
      <c r="A436" s="28"/>
      <c r="B436" s="29">
        <v>34</v>
      </c>
      <c r="C436" s="28" t="s">
        <v>484</v>
      </c>
      <c r="D436" s="32" t="s">
        <v>512</v>
      </c>
      <c r="E436" s="32" t="s">
        <v>524</v>
      </c>
      <c r="F436" s="32" t="s">
        <v>525</v>
      </c>
      <c r="G436" s="32"/>
      <c r="H436" s="28">
        <v>1</v>
      </c>
      <c r="I436" s="28">
        <v>1</v>
      </c>
      <c r="J436" s="32">
        <v>1</v>
      </c>
      <c r="K436" s="35">
        <v>50</v>
      </c>
      <c r="L436" s="34">
        <v>43933</v>
      </c>
      <c r="M436" s="33">
        <f t="shared" si="43"/>
        <v>0</v>
      </c>
      <c r="N436" s="33">
        <f t="shared" si="44"/>
        <v>0</v>
      </c>
      <c r="O436" s="28"/>
      <c r="P436" s="28"/>
      <c r="Q436" s="31"/>
      <c r="R436" s="31"/>
      <c r="S436" s="28"/>
      <c r="T436" s="31"/>
      <c r="U436" s="28"/>
      <c r="V436" s="28" t="s">
        <v>54</v>
      </c>
    </row>
    <row r="437" spans="1:22" ht="49.5" hidden="1" outlineLevel="1" x14ac:dyDescent="0.3">
      <c r="A437" s="28"/>
      <c r="B437" s="29">
        <v>35</v>
      </c>
      <c r="C437" s="28" t="s">
        <v>484</v>
      </c>
      <c r="D437" s="32" t="s">
        <v>512</v>
      </c>
      <c r="E437" s="32" t="s">
        <v>526</v>
      </c>
      <c r="F437" s="32" t="s">
        <v>527</v>
      </c>
      <c r="G437" s="32"/>
      <c r="H437" s="28">
        <v>1</v>
      </c>
      <c r="I437" s="28">
        <v>1</v>
      </c>
      <c r="J437" s="32">
        <v>1</v>
      </c>
      <c r="K437" s="35">
        <v>25</v>
      </c>
      <c r="L437" s="34">
        <v>43910</v>
      </c>
      <c r="M437" s="33">
        <f t="shared" si="43"/>
        <v>0</v>
      </c>
      <c r="N437" s="33">
        <f t="shared" si="44"/>
        <v>0</v>
      </c>
      <c r="O437" s="28"/>
      <c r="P437" s="28"/>
      <c r="Q437" s="31"/>
      <c r="R437" s="31"/>
      <c r="S437" s="28"/>
      <c r="T437" s="31"/>
      <c r="U437" s="28"/>
      <c r="V437" s="28" t="s">
        <v>54</v>
      </c>
    </row>
    <row r="438" spans="1:22" ht="66" hidden="1" outlineLevel="1" x14ac:dyDescent="0.3">
      <c r="A438" s="28"/>
      <c r="B438" s="29">
        <v>36</v>
      </c>
      <c r="C438" s="28" t="s">
        <v>484</v>
      </c>
      <c r="D438" s="32" t="s">
        <v>512</v>
      </c>
      <c r="E438" s="32" t="s">
        <v>528</v>
      </c>
      <c r="F438" s="32" t="s">
        <v>529</v>
      </c>
      <c r="G438" s="32"/>
      <c r="H438" s="28">
        <v>1</v>
      </c>
      <c r="I438" s="28">
        <v>1</v>
      </c>
      <c r="J438" s="32">
        <v>1</v>
      </c>
      <c r="K438" s="35">
        <v>230</v>
      </c>
      <c r="L438" s="34">
        <v>43922</v>
      </c>
      <c r="M438" s="33">
        <f t="shared" si="43"/>
        <v>0</v>
      </c>
      <c r="N438" s="33">
        <f t="shared" si="44"/>
        <v>0</v>
      </c>
      <c r="O438" s="28"/>
      <c r="P438" s="28"/>
      <c r="Q438" s="31"/>
      <c r="R438" s="31"/>
      <c r="S438" s="28"/>
      <c r="T438" s="31"/>
      <c r="U438" s="28"/>
      <c r="V438" s="28" t="s">
        <v>54</v>
      </c>
    </row>
    <row r="439" spans="1:22" ht="66" hidden="1" outlineLevel="1" x14ac:dyDescent="0.3">
      <c r="A439" s="28"/>
      <c r="B439" s="29">
        <v>37</v>
      </c>
      <c r="C439" s="28" t="s">
        <v>484</v>
      </c>
      <c r="D439" s="32" t="s">
        <v>512</v>
      </c>
      <c r="E439" s="32" t="s">
        <v>530</v>
      </c>
      <c r="F439" s="32" t="s">
        <v>531</v>
      </c>
      <c r="G439" s="32"/>
      <c r="H439" s="28">
        <v>1</v>
      </c>
      <c r="I439" s="28">
        <v>1</v>
      </c>
      <c r="J439" s="32">
        <v>1</v>
      </c>
      <c r="K439" s="35">
        <v>40</v>
      </c>
      <c r="L439" s="34">
        <v>43938</v>
      </c>
      <c r="M439" s="33">
        <f t="shared" si="43"/>
        <v>0</v>
      </c>
      <c r="N439" s="33">
        <f t="shared" si="44"/>
        <v>0</v>
      </c>
      <c r="O439" s="28"/>
      <c r="P439" s="28"/>
      <c r="Q439" s="31"/>
      <c r="R439" s="31"/>
      <c r="S439" s="28"/>
      <c r="T439" s="31"/>
      <c r="U439" s="28"/>
      <c r="V439" s="28" t="s">
        <v>54</v>
      </c>
    </row>
    <row r="440" spans="1:22" ht="66" hidden="1" outlineLevel="1" x14ac:dyDescent="0.3">
      <c r="A440" s="28"/>
      <c r="B440" s="29">
        <v>38</v>
      </c>
      <c r="C440" s="28" t="s">
        <v>484</v>
      </c>
      <c r="D440" s="32" t="s">
        <v>512</v>
      </c>
      <c r="E440" s="32" t="s">
        <v>532</v>
      </c>
      <c r="F440" s="32" t="s">
        <v>533</v>
      </c>
      <c r="G440" s="32"/>
      <c r="H440" s="28">
        <v>1</v>
      </c>
      <c r="I440" s="28">
        <v>1</v>
      </c>
      <c r="J440" s="32">
        <v>1</v>
      </c>
      <c r="K440" s="35">
        <v>66</v>
      </c>
      <c r="L440" s="34">
        <v>43931</v>
      </c>
      <c r="M440" s="33">
        <f t="shared" si="43"/>
        <v>0</v>
      </c>
      <c r="N440" s="33">
        <f t="shared" si="44"/>
        <v>0</v>
      </c>
      <c r="O440" s="28"/>
      <c r="P440" s="28"/>
      <c r="Q440" s="31"/>
      <c r="R440" s="31"/>
      <c r="S440" s="28"/>
      <c r="T440" s="31"/>
      <c r="U440" s="28"/>
      <c r="V440" s="28" t="s">
        <v>54</v>
      </c>
    </row>
    <row r="441" spans="1:22" ht="49.5" hidden="1" outlineLevel="1" x14ac:dyDescent="0.3">
      <c r="A441" s="28"/>
      <c r="B441" s="29">
        <v>39</v>
      </c>
      <c r="C441" s="28" t="s">
        <v>484</v>
      </c>
      <c r="D441" s="32" t="s">
        <v>512</v>
      </c>
      <c r="E441" s="32" t="s">
        <v>534</v>
      </c>
      <c r="F441" s="32" t="s">
        <v>535</v>
      </c>
      <c r="G441" s="32"/>
      <c r="H441" s="28">
        <v>1</v>
      </c>
      <c r="I441" s="28">
        <v>1</v>
      </c>
      <c r="J441" s="32">
        <v>4</v>
      </c>
      <c r="K441" s="35">
        <v>800</v>
      </c>
      <c r="L441" s="34">
        <v>43934</v>
      </c>
      <c r="M441" s="33">
        <f t="shared" si="43"/>
        <v>0</v>
      </c>
      <c r="N441" s="33">
        <f t="shared" si="44"/>
        <v>0</v>
      </c>
      <c r="O441" s="28"/>
      <c r="P441" s="28"/>
      <c r="Q441" s="31"/>
      <c r="R441" s="31"/>
      <c r="S441" s="28"/>
      <c r="T441" s="31"/>
      <c r="U441" s="28"/>
      <c r="V441" s="28" t="s">
        <v>54</v>
      </c>
    </row>
    <row r="442" spans="1:22" ht="33" hidden="1" outlineLevel="1" x14ac:dyDescent="0.3">
      <c r="A442" s="28"/>
      <c r="B442" s="29">
        <v>40</v>
      </c>
      <c r="C442" s="28" t="s">
        <v>509</v>
      </c>
      <c r="D442" s="32" t="s">
        <v>536</v>
      </c>
      <c r="E442" s="32"/>
      <c r="F442" s="32" t="s">
        <v>537</v>
      </c>
      <c r="G442" s="32">
        <v>1</v>
      </c>
      <c r="H442" s="32"/>
      <c r="I442" s="32">
        <v>1</v>
      </c>
      <c r="J442" s="32">
        <v>1</v>
      </c>
      <c r="K442" s="35">
        <v>100</v>
      </c>
      <c r="L442" s="36">
        <v>43936</v>
      </c>
      <c r="M442" s="33">
        <f t="shared" si="43"/>
        <v>0</v>
      </c>
      <c r="N442" s="33">
        <f t="shared" si="44"/>
        <v>0</v>
      </c>
      <c r="O442" s="28"/>
      <c r="P442" s="28"/>
      <c r="Q442" s="31"/>
      <c r="R442" s="31"/>
      <c r="S442" s="28"/>
      <c r="T442" s="31"/>
      <c r="U442" s="28">
        <v>1</v>
      </c>
      <c r="V442" s="28" t="s">
        <v>54</v>
      </c>
    </row>
    <row r="443" spans="1:22" ht="66" hidden="1" outlineLevel="1" x14ac:dyDescent="0.3">
      <c r="A443" s="28"/>
      <c r="B443" s="29">
        <v>41</v>
      </c>
      <c r="C443" s="28" t="s">
        <v>509</v>
      </c>
      <c r="D443" s="32" t="s">
        <v>536</v>
      </c>
      <c r="E443" s="32"/>
      <c r="F443" s="32" t="s">
        <v>538</v>
      </c>
      <c r="G443" s="32">
        <v>1</v>
      </c>
      <c r="H443" s="32"/>
      <c r="I443" s="32"/>
      <c r="J443" s="32"/>
      <c r="K443" s="35"/>
      <c r="L443" s="32"/>
      <c r="M443" s="33">
        <f t="shared" si="43"/>
        <v>1</v>
      </c>
      <c r="N443" s="33">
        <f t="shared" si="44"/>
        <v>0</v>
      </c>
      <c r="O443" s="28"/>
      <c r="P443" s="28"/>
      <c r="Q443" s="31"/>
      <c r="R443" s="31"/>
      <c r="S443" s="28"/>
      <c r="T443" s="31"/>
      <c r="U443" s="28">
        <v>1</v>
      </c>
      <c r="V443" s="28" t="s">
        <v>54</v>
      </c>
    </row>
    <row r="444" spans="1:22" ht="49.5" hidden="1" outlineLevel="1" x14ac:dyDescent="0.3">
      <c r="A444" s="28"/>
      <c r="B444" s="29">
        <v>42</v>
      </c>
      <c r="C444" s="28" t="s">
        <v>509</v>
      </c>
      <c r="D444" s="32" t="s">
        <v>536</v>
      </c>
      <c r="E444" s="32"/>
      <c r="F444" s="32" t="s">
        <v>539</v>
      </c>
      <c r="G444" s="32">
        <v>1</v>
      </c>
      <c r="H444" s="32"/>
      <c r="I444" s="32"/>
      <c r="J444" s="32"/>
      <c r="K444" s="35"/>
      <c r="L444" s="32"/>
      <c r="M444" s="33">
        <f t="shared" si="43"/>
        <v>1</v>
      </c>
      <c r="N444" s="33">
        <f t="shared" si="44"/>
        <v>0</v>
      </c>
      <c r="O444" s="28"/>
      <c r="P444" s="28"/>
      <c r="Q444" s="31"/>
      <c r="R444" s="31"/>
      <c r="S444" s="28"/>
      <c r="T444" s="31"/>
      <c r="U444" s="28">
        <v>1</v>
      </c>
      <c r="V444" s="28" t="s">
        <v>54</v>
      </c>
    </row>
    <row r="445" spans="1:22" ht="132" hidden="1" outlineLevel="1" x14ac:dyDescent="0.3">
      <c r="A445" s="28"/>
      <c r="B445" s="29">
        <v>43</v>
      </c>
      <c r="C445" s="28" t="s">
        <v>509</v>
      </c>
      <c r="D445" s="32" t="s">
        <v>540</v>
      </c>
      <c r="E445" s="32"/>
      <c r="F445" s="32" t="s">
        <v>541</v>
      </c>
      <c r="G445" s="32">
        <v>1</v>
      </c>
      <c r="H445" s="32"/>
      <c r="I445" s="32">
        <v>1</v>
      </c>
      <c r="J445" s="32">
        <v>1</v>
      </c>
      <c r="K445" s="35">
        <v>132</v>
      </c>
      <c r="L445" s="36">
        <v>43934</v>
      </c>
      <c r="M445" s="33">
        <f t="shared" si="43"/>
        <v>0</v>
      </c>
      <c r="N445" s="33">
        <f t="shared" si="44"/>
        <v>0</v>
      </c>
      <c r="O445" s="28"/>
      <c r="P445" s="28"/>
      <c r="Q445" s="31"/>
      <c r="R445" s="31"/>
      <c r="S445" s="28"/>
      <c r="T445" s="31"/>
      <c r="U445" s="28">
        <v>1</v>
      </c>
      <c r="V445" s="28" t="s">
        <v>54</v>
      </c>
    </row>
    <row r="446" spans="1:22" ht="82.5" hidden="1" outlineLevel="1" x14ac:dyDescent="0.3">
      <c r="A446" s="28"/>
      <c r="B446" s="29">
        <v>44</v>
      </c>
      <c r="C446" s="28" t="s">
        <v>509</v>
      </c>
      <c r="D446" s="32" t="s">
        <v>540</v>
      </c>
      <c r="E446" s="32"/>
      <c r="F446" s="32" t="s">
        <v>542</v>
      </c>
      <c r="G446" s="32">
        <v>1</v>
      </c>
      <c r="H446" s="32"/>
      <c r="I446" s="32">
        <v>1</v>
      </c>
      <c r="J446" s="32">
        <v>1</v>
      </c>
      <c r="K446" s="35">
        <v>200</v>
      </c>
      <c r="L446" s="36">
        <v>43935</v>
      </c>
      <c r="M446" s="33">
        <f t="shared" si="43"/>
        <v>0</v>
      </c>
      <c r="N446" s="33">
        <f t="shared" si="44"/>
        <v>0</v>
      </c>
      <c r="O446" s="28"/>
      <c r="P446" s="28"/>
      <c r="Q446" s="31"/>
      <c r="R446" s="31"/>
      <c r="S446" s="28"/>
      <c r="T446" s="31"/>
      <c r="U446" s="28">
        <v>1</v>
      </c>
      <c r="V446" s="28" t="s">
        <v>54</v>
      </c>
    </row>
    <row r="447" spans="1:22" ht="49.5" hidden="1" outlineLevel="1" x14ac:dyDescent="0.3">
      <c r="A447" s="28"/>
      <c r="B447" s="29">
        <v>45</v>
      </c>
      <c r="C447" s="28" t="s">
        <v>509</v>
      </c>
      <c r="D447" s="32" t="s">
        <v>540</v>
      </c>
      <c r="E447" s="32"/>
      <c r="F447" s="32" t="s">
        <v>543</v>
      </c>
      <c r="G447" s="32">
        <v>1</v>
      </c>
      <c r="H447" s="32"/>
      <c r="I447" s="32">
        <v>1</v>
      </c>
      <c r="J447" s="32">
        <v>1</v>
      </c>
      <c r="K447" s="35">
        <v>250</v>
      </c>
      <c r="L447" s="36">
        <v>43935</v>
      </c>
      <c r="M447" s="33">
        <f t="shared" si="43"/>
        <v>0</v>
      </c>
      <c r="N447" s="33">
        <f t="shared" si="44"/>
        <v>0</v>
      </c>
      <c r="O447" s="28"/>
      <c r="P447" s="28"/>
      <c r="Q447" s="31"/>
      <c r="R447" s="31"/>
      <c r="S447" s="28"/>
      <c r="T447" s="31"/>
      <c r="U447" s="28">
        <v>1</v>
      </c>
      <c r="V447" s="28" t="s">
        <v>54</v>
      </c>
    </row>
    <row r="448" spans="1:22" ht="49.5" hidden="1" outlineLevel="1" x14ac:dyDescent="0.3">
      <c r="A448" s="28"/>
      <c r="B448" s="29">
        <v>46</v>
      </c>
      <c r="C448" s="28" t="s">
        <v>509</v>
      </c>
      <c r="D448" s="32" t="s">
        <v>544</v>
      </c>
      <c r="E448" s="32" t="s">
        <v>227</v>
      </c>
      <c r="F448" s="32" t="s">
        <v>545</v>
      </c>
      <c r="G448" s="32"/>
      <c r="H448" s="32">
        <v>1</v>
      </c>
      <c r="I448" s="32">
        <v>1</v>
      </c>
      <c r="J448" s="32">
        <v>1</v>
      </c>
      <c r="K448" s="35">
        <v>40</v>
      </c>
      <c r="L448" s="36">
        <v>43862</v>
      </c>
      <c r="M448" s="33">
        <f t="shared" si="43"/>
        <v>0</v>
      </c>
      <c r="N448" s="33">
        <f t="shared" si="44"/>
        <v>0</v>
      </c>
      <c r="O448" s="28"/>
      <c r="P448" s="28"/>
      <c r="Q448" s="31"/>
      <c r="R448" s="31"/>
      <c r="S448" s="28"/>
      <c r="T448" s="31"/>
      <c r="U448" s="28">
        <v>1</v>
      </c>
      <c r="V448" s="28" t="s">
        <v>54</v>
      </c>
    </row>
    <row r="449" spans="1:22" ht="99" hidden="1" outlineLevel="1" x14ac:dyDescent="0.3">
      <c r="A449" s="28"/>
      <c r="B449" s="29">
        <v>47</v>
      </c>
      <c r="C449" s="28" t="s">
        <v>509</v>
      </c>
      <c r="D449" s="32" t="s">
        <v>544</v>
      </c>
      <c r="E449" s="32" t="s">
        <v>227</v>
      </c>
      <c r="F449" s="32" t="s">
        <v>546</v>
      </c>
      <c r="G449" s="32"/>
      <c r="H449" s="32">
        <v>1</v>
      </c>
      <c r="I449" s="32">
        <v>1</v>
      </c>
      <c r="J449" s="32">
        <v>1</v>
      </c>
      <c r="K449" s="35">
        <v>37</v>
      </c>
      <c r="L449" s="32" t="s">
        <v>167</v>
      </c>
      <c r="M449" s="33">
        <f t="shared" si="43"/>
        <v>0</v>
      </c>
      <c r="N449" s="33">
        <f t="shared" si="44"/>
        <v>0</v>
      </c>
      <c r="O449" s="28"/>
      <c r="P449" s="28"/>
      <c r="Q449" s="31"/>
      <c r="R449" s="31"/>
      <c r="S449" s="28"/>
      <c r="T449" s="31"/>
      <c r="U449" s="28"/>
      <c r="V449" s="28" t="s">
        <v>54</v>
      </c>
    </row>
    <row r="450" spans="1:22" ht="66" hidden="1" outlineLevel="1" x14ac:dyDescent="0.3">
      <c r="A450" s="28"/>
      <c r="B450" s="29">
        <v>48</v>
      </c>
      <c r="C450" s="28" t="s">
        <v>509</v>
      </c>
      <c r="D450" s="32" t="s">
        <v>544</v>
      </c>
      <c r="E450" s="32" t="s">
        <v>227</v>
      </c>
      <c r="F450" s="32" t="s">
        <v>547</v>
      </c>
      <c r="G450" s="32"/>
      <c r="H450" s="32">
        <v>1</v>
      </c>
      <c r="I450" s="32"/>
      <c r="J450" s="32"/>
      <c r="K450" s="35"/>
      <c r="L450" s="32"/>
      <c r="M450" s="33">
        <f t="shared" si="43"/>
        <v>0</v>
      </c>
      <c r="N450" s="33">
        <f t="shared" si="44"/>
        <v>1</v>
      </c>
      <c r="O450" s="28"/>
      <c r="P450" s="28"/>
      <c r="Q450" s="31"/>
      <c r="R450" s="31">
        <v>1</v>
      </c>
      <c r="S450" s="28">
        <v>1</v>
      </c>
      <c r="T450" s="31">
        <v>50</v>
      </c>
      <c r="U450" s="28"/>
      <c r="V450" s="28" t="s">
        <v>54</v>
      </c>
    </row>
    <row r="451" spans="1:22" ht="66" hidden="1" outlineLevel="1" x14ac:dyDescent="0.3">
      <c r="A451" s="28"/>
      <c r="B451" s="29">
        <v>49</v>
      </c>
      <c r="C451" s="28" t="s">
        <v>509</v>
      </c>
      <c r="D451" s="32" t="s">
        <v>544</v>
      </c>
      <c r="E451" s="32" t="s">
        <v>227</v>
      </c>
      <c r="F451" s="32" t="s">
        <v>548</v>
      </c>
      <c r="G451" s="32"/>
      <c r="H451" s="32">
        <v>1</v>
      </c>
      <c r="I451" s="32">
        <v>1</v>
      </c>
      <c r="J451" s="32">
        <v>1</v>
      </c>
      <c r="K451" s="35">
        <v>6</v>
      </c>
      <c r="L451" s="36">
        <v>43937</v>
      </c>
      <c r="M451" s="33">
        <f t="shared" si="43"/>
        <v>0</v>
      </c>
      <c r="N451" s="33">
        <f t="shared" si="44"/>
        <v>0</v>
      </c>
      <c r="O451" s="28"/>
      <c r="P451" s="28"/>
      <c r="Q451" s="31"/>
      <c r="R451" s="31"/>
      <c r="S451" s="28"/>
      <c r="T451" s="31"/>
      <c r="U451" s="28"/>
      <c r="V451" s="28" t="s">
        <v>54</v>
      </c>
    </row>
    <row r="452" spans="1:22" ht="66" hidden="1" outlineLevel="1" x14ac:dyDescent="0.3">
      <c r="A452" s="28"/>
      <c r="B452" s="29">
        <v>50</v>
      </c>
      <c r="C452" s="28" t="s">
        <v>484</v>
      </c>
      <c r="D452" s="32" t="s">
        <v>549</v>
      </c>
      <c r="E452" s="32"/>
      <c r="F452" s="32" t="s">
        <v>550</v>
      </c>
      <c r="G452" s="32">
        <v>1</v>
      </c>
      <c r="H452" s="32"/>
      <c r="I452" s="32"/>
      <c r="J452" s="32"/>
      <c r="K452" s="35"/>
      <c r="L452" s="32"/>
      <c r="M452" s="33">
        <f t="shared" si="43"/>
        <v>1</v>
      </c>
      <c r="N452" s="33">
        <f t="shared" si="44"/>
        <v>0</v>
      </c>
      <c r="O452" s="28">
        <v>1</v>
      </c>
      <c r="P452" s="28">
        <v>1</v>
      </c>
      <c r="Q452" s="31">
        <v>200</v>
      </c>
      <c r="R452" s="31"/>
      <c r="S452" s="28"/>
      <c r="T452" s="31"/>
      <c r="U452" s="28">
        <v>1</v>
      </c>
      <c r="V452" s="28" t="s">
        <v>54</v>
      </c>
    </row>
    <row r="453" spans="1:22" ht="49.5" hidden="1" outlineLevel="1" x14ac:dyDescent="0.3">
      <c r="A453" s="28"/>
      <c r="B453" s="29">
        <v>51</v>
      </c>
      <c r="C453" s="28" t="s">
        <v>484</v>
      </c>
      <c r="D453" s="32" t="s">
        <v>549</v>
      </c>
      <c r="E453" s="32"/>
      <c r="F453" s="32" t="s">
        <v>551</v>
      </c>
      <c r="G453" s="32">
        <v>1</v>
      </c>
      <c r="H453" s="32"/>
      <c r="I453" s="32"/>
      <c r="J453" s="32"/>
      <c r="K453" s="35"/>
      <c r="L453" s="32"/>
      <c r="M453" s="33">
        <f t="shared" si="43"/>
        <v>1</v>
      </c>
      <c r="N453" s="33">
        <f t="shared" si="44"/>
        <v>0</v>
      </c>
      <c r="O453" s="28">
        <v>1</v>
      </c>
      <c r="P453" s="28">
        <v>1</v>
      </c>
      <c r="Q453" s="31">
        <v>100</v>
      </c>
      <c r="R453" s="31"/>
      <c r="S453" s="28"/>
      <c r="T453" s="31"/>
      <c r="U453" s="28">
        <v>1</v>
      </c>
      <c r="V453" s="28" t="s">
        <v>54</v>
      </c>
    </row>
    <row r="454" spans="1:22" ht="82.5" hidden="1" outlineLevel="1" x14ac:dyDescent="0.3">
      <c r="A454" s="28"/>
      <c r="B454" s="29">
        <v>52</v>
      </c>
      <c r="C454" s="28" t="s">
        <v>484</v>
      </c>
      <c r="D454" s="32" t="s">
        <v>549</v>
      </c>
      <c r="E454" s="32"/>
      <c r="F454" s="32" t="s">
        <v>552</v>
      </c>
      <c r="G454" s="32">
        <v>1</v>
      </c>
      <c r="H454" s="32"/>
      <c r="I454" s="32">
        <v>1</v>
      </c>
      <c r="J454" s="32">
        <v>1</v>
      </c>
      <c r="K454" s="35">
        <v>15</v>
      </c>
      <c r="L454" s="34">
        <v>43925</v>
      </c>
      <c r="M454" s="33">
        <f t="shared" si="43"/>
        <v>0</v>
      </c>
      <c r="N454" s="33">
        <f t="shared" si="44"/>
        <v>0</v>
      </c>
      <c r="O454" s="28"/>
      <c r="P454" s="28"/>
      <c r="Q454" s="31"/>
      <c r="R454" s="31"/>
      <c r="S454" s="28"/>
      <c r="T454" s="31"/>
      <c r="U454" s="28">
        <v>1</v>
      </c>
      <c r="V454" s="28" t="s">
        <v>54</v>
      </c>
    </row>
    <row r="455" spans="1:22" ht="82.5" hidden="1" outlineLevel="1" x14ac:dyDescent="0.3">
      <c r="A455" s="28"/>
      <c r="B455" s="29">
        <v>53</v>
      </c>
      <c r="C455" s="28" t="s">
        <v>484</v>
      </c>
      <c r="D455" s="32" t="s">
        <v>549</v>
      </c>
      <c r="E455" s="32"/>
      <c r="F455" s="32" t="s">
        <v>553</v>
      </c>
      <c r="G455" s="32">
        <v>1</v>
      </c>
      <c r="H455" s="32"/>
      <c r="I455" s="32"/>
      <c r="J455" s="32"/>
      <c r="K455" s="35"/>
      <c r="L455" s="34"/>
      <c r="M455" s="33">
        <f t="shared" si="43"/>
        <v>1</v>
      </c>
      <c r="N455" s="33">
        <f t="shared" si="44"/>
        <v>0</v>
      </c>
      <c r="O455" s="28">
        <v>1</v>
      </c>
      <c r="P455" s="28">
        <v>1</v>
      </c>
      <c r="Q455" s="31">
        <v>30</v>
      </c>
      <c r="R455" s="31"/>
      <c r="S455" s="28"/>
      <c r="T455" s="31"/>
      <c r="U455" s="28">
        <v>1</v>
      </c>
      <c r="V455" s="28" t="s">
        <v>54</v>
      </c>
    </row>
    <row r="456" spans="1:22" ht="82.5" hidden="1" outlineLevel="1" x14ac:dyDescent="0.3">
      <c r="A456" s="28"/>
      <c r="B456" s="29">
        <v>54</v>
      </c>
      <c r="C456" s="28" t="s">
        <v>484</v>
      </c>
      <c r="D456" s="32" t="s">
        <v>549</v>
      </c>
      <c r="E456" s="32"/>
      <c r="F456" s="32" t="s">
        <v>554</v>
      </c>
      <c r="G456" s="32">
        <v>1</v>
      </c>
      <c r="H456" s="32"/>
      <c r="I456" s="32">
        <v>1</v>
      </c>
      <c r="J456" s="32">
        <v>1</v>
      </c>
      <c r="K456" s="35">
        <v>350</v>
      </c>
      <c r="L456" s="34">
        <v>43924</v>
      </c>
      <c r="M456" s="33">
        <f t="shared" si="43"/>
        <v>0</v>
      </c>
      <c r="N456" s="33">
        <f t="shared" si="44"/>
        <v>0</v>
      </c>
      <c r="O456" s="28"/>
      <c r="P456" s="28"/>
      <c r="Q456" s="31"/>
      <c r="R456" s="31"/>
      <c r="S456" s="28"/>
      <c r="T456" s="31"/>
      <c r="U456" s="28">
        <v>1</v>
      </c>
      <c r="V456" s="28" t="s">
        <v>54</v>
      </c>
    </row>
    <row r="457" spans="1:22" ht="99" hidden="1" outlineLevel="1" x14ac:dyDescent="0.3">
      <c r="A457" s="28"/>
      <c r="B457" s="29">
        <v>55</v>
      </c>
      <c r="C457" s="28" t="s">
        <v>484</v>
      </c>
      <c r="D457" s="32" t="s">
        <v>555</v>
      </c>
      <c r="E457" s="32"/>
      <c r="F457" s="32" t="s">
        <v>556</v>
      </c>
      <c r="G457" s="32">
        <v>1</v>
      </c>
      <c r="H457" s="32"/>
      <c r="I457" s="32"/>
      <c r="J457" s="32"/>
      <c r="K457" s="35"/>
      <c r="L457" s="32"/>
      <c r="M457" s="33">
        <f t="shared" si="43"/>
        <v>1</v>
      </c>
      <c r="N457" s="33">
        <f t="shared" si="44"/>
        <v>0</v>
      </c>
      <c r="O457" s="28">
        <v>1</v>
      </c>
      <c r="P457" s="28">
        <v>1</v>
      </c>
      <c r="Q457" s="31">
        <v>100</v>
      </c>
      <c r="R457" s="31"/>
      <c r="S457" s="28"/>
      <c r="T457" s="31"/>
      <c r="U457" s="28">
        <v>1</v>
      </c>
      <c r="V457" s="28" t="s">
        <v>54</v>
      </c>
    </row>
    <row r="458" spans="1:22" ht="33" hidden="1" outlineLevel="1" x14ac:dyDescent="0.3">
      <c r="A458" s="28"/>
      <c r="B458" s="29">
        <v>56</v>
      </c>
      <c r="C458" s="28" t="s">
        <v>484</v>
      </c>
      <c r="D458" s="32" t="s">
        <v>555</v>
      </c>
      <c r="E458" s="32" t="s">
        <v>557</v>
      </c>
      <c r="F458" s="32" t="s">
        <v>558</v>
      </c>
      <c r="G458" s="32"/>
      <c r="H458" s="32">
        <v>1</v>
      </c>
      <c r="I458" s="32"/>
      <c r="J458" s="32"/>
      <c r="K458" s="35"/>
      <c r="L458" s="32"/>
      <c r="M458" s="33">
        <f t="shared" si="43"/>
        <v>0</v>
      </c>
      <c r="N458" s="33">
        <f t="shared" si="44"/>
        <v>1</v>
      </c>
      <c r="O458" s="28"/>
      <c r="P458" s="28"/>
      <c r="Q458" s="31"/>
      <c r="R458" s="31">
        <v>1</v>
      </c>
      <c r="S458" s="28">
        <v>1</v>
      </c>
      <c r="T458" s="31">
        <v>200</v>
      </c>
      <c r="U458" s="28"/>
      <c r="V458" s="28" t="s">
        <v>54</v>
      </c>
    </row>
    <row r="459" spans="1:22" ht="33" hidden="1" outlineLevel="1" x14ac:dyDescent="0.3">
      <c r="A459" s="28"/>
      <c r="B459" s="29">
        <v>57</v>
      </c>
      <c r="C459" s="28" t="s">
        <v>484</v>
      </c>
      <c r="D459" s="32" t="s">
        <v>555</v>
      </c>
      <c r="E459" s="32" t="s">
        <v>557</v>
      </c>
      <c r="F459" s="32" t="s">
        <v>559</v>
      </c>
      <c r="G459" s="32"/>
      <c r="H459" s="32">
        <v>1</v>
      </c>
      <c r="I459" s="32"/>
      <c r="J459" s="32"/>
      <c r="K459" s="35"/>
      <c r="L459" s="32"/>
      <c r="M459" s="33">
        <f t="shared" si="43"/>
        <v>0</v>
      </c>
      <c r="N459" s="33">
        <f t="shared" si="44"/>
        <v>1</v>
      </c>
      <c r="O459" s="28"/>
      <c r="P459" s="28"/>
      <c r="Q459" s="31"/>
      <c r="R459" s="31">
        <v>1</v>
      </c>
      <c r="S459" s="28">
        <v>1</v>
      </c>
      <c r="T459" s="31">
        <v>100</v>
      </c>
      <c r="U459" s="28"/>
      <c r="V459" s="28" t="s">
        <v>54</v>
      </c>
    </row>
    <row r="460" spans="1:22" ht="66" hidden="1" outlineLevel="1" x14ac:dyDescent="0.3">
      <c r="A460" s="28"/>
      <c r="B460" s="29">
        <v>58</v>
      </c>
      <c r="C460" s="28" t="s">
        <v>484</v>
      </c>
      <c r="D460" s="32" t="s">
        <v>555</v>
      </c>
      <c r="E460" s="32" t="s">
        <v>557</v>
      </c>
      <c r="F460" s="32" t="s">
        <v>560</v>
      </c>
      <c r="G460" s="32"/>
      <c r="H460" s="32">
        <v>1</v>
      </c>
      <c r="I460" s="32"/>
      <c r="J460" s="32"/>
      <c r="K460" s="35"/>
      <c r="L460" s="32"/>
      <c r="M460" s="33">
        <f t="shared" si="43"/>
        <v>0</v>
      </c>
      <c r="N460" s="33">
        <f t="shared" si="44"/>
        <v>1</v>
      </c>
      <c r="O460" s="28"/>
      <c r="P460" s="28"/>
      <c r="Q460" s="31"/>
      <c r="R460" s="31">
        <v>1</v>
      </c>
      <c r="S460" s="28">
        <v>1</v>
      </c>
      <c r="T460" s="31">
        <v>400</v>
      </c>
      <c r="U460" s="28"/>
      <c r="V460" s="28" t="s">
        <v>54</v>
      </c>
    </row>
    <row r="461" spans="1:22" ht="49.5" hidden="1" outlineLevel="1" x14ac:dyDescent="0.3">
      <c r="A461" s="28"/>
      <c r="B461" s="29">
        <v>59</v>
      </c>
      <c r="C461" s="28" t="s">
        <v>484</v>
      </c>
      <c r="D461" s="32" t="s">
        <v>555</v>
      </c>
      <c r="E461" s="32" t="s">
        <v>557</v>
      </c>
      <c r="F461" s="32" t="s">
        <v>561</v>
      </c>
      <c r="G461" s="32"/>
      <c r="H461" s="32">
        <v>1</v>
      </c>
      <c r="I461" s="32"/>
      <c r="J461" s="32"/>
      <c r="K461" s="35"/>
      <c r="L461" s="32"/>
      <c r="M461" s="33">
        <f t="shared" si="43"/>
        <v>0</v>
      </c>
      <c r="N461" s="33">
        <f t="shared" si="44"/>
        <v>1</v>
      </c>
      <c r="O461" s="28"/>
      <c r="P461" s="28"/>
      <c r="Q461" s="31"/>
      <c r="R461" s="31">
        <v>1</v>
      </c>
      <c r="S461" s="28">
        <v>1</v>
      </c>
      <c r="T461" s="31">
        <v>400</v>
      </c>
      <c r="U461" s="28"/>
      <c r="V461" s="28" t="s">
        <v>54</v>
      </c>
    </row>
    <row r="462" spans="1:22" ht="49.5" hidden="1" outlineLevel="1" x14ac:dyDescent="0.3">
      <c r="A462" s="28"/>
      <c r="B462" s="29">
        <v>60</v>
      </c>
      <c r="C462" s="28" t="s">
        <v>484</v>
      </c>
      <c r="D462" s="32" t="s">
        <v>562</v>
      </c>
      <c r="E462" s="32"/>
      <c r="F462" s="32" t="s">
        <v>563</v>
      </c>
      <c r="G462" s="32">
        <v>1</v>
      </c>
      <c r="H462" s="32"/>
      <c r="I462" s="32"/>
      <c r="J462" s="32"/>
      <c r="K462" s="35"/>
      <c r="L462" s="32"/>
      <c r="M462" s="33">
        <f t="shared" si="43"/>
        <v>1</v>
      </c>
      <c r="N462" s="33">
        <f t="shared" si="44"/>
        <v>0</v>
      </c>
      <c r="O462" s="28"/>
      <c r="P462" s="28"/>
      <c r="Q462" s="31"/>
      <c r="R462" s="31"/>
      <c r="S462" s="28"/>
      <c r="T462" s="31"/>
      <c r="U462" s="28">
        <v>1</v>
      </c>
      <c r="V462" s="28" t="s">
        <v>54</v>
      </c>
    </row>
    <row r="463" spans="1:22" ht="148.5" hidden="1" outlineLevel="1" x14ac:dyDescent="0.3">
      <c r="A463" s="28"/>
      <c r="B463" s="29">
        <v>61</v>
      </c>
      <c r="C463" s="28" t="s">
        <v>484</v>
      </c>
      <c r="D463" s="32" t="s">
        <v>562</v>
      </c>
      <c r="E463" s="32" t="s">
        <v>564</v>
      </c>
      <c r="F463" s="32" t="s">
        <v>565</v>
      </c>
      <c r="G463" s="32"/>
      <c r="H463" s="32">
        <v>1</v>
      </c>
      <c r="I463" s="32">
        <v>1</v>
      </c>
      <c r="J463" s="32">
        <v>1</v>
      </c>
      <c r="K463" s="35">
        <v>100</v>
      </c>
      <c r="L463" s="36">
        <v>43921</v>
      </c>
      <c r="M463" s="33">
        <f t="shared" si="43"/>
        <v>0</v>
      </c>
      <c r="N463" s="33">
        <f t="shared" si="44"/>
        <v>0</v>
      </c>
      <c r="O463" s="28"/>
      <c r="P463" s="28"/>
      <c r="Q463" s="31"/>
      <c r="R463" s="31"/>
      <c r="S463" s="28"/>
      <c r="T463" s="31"/>
      <c r="U463" s="28">
        <v>1</v>
      </c>
      <c r="V463" s="28" t="s">
        <v>54</v>
      </c>
    </row>
    <row r="464" spans="1:22" ht="66" hidden="1" outlineLevel="1" x14ac:dyDescent="0.3">
      <c r="A464" s="28"/>
      <c r="B464" s="29">
        <v>62</v>
      </c>
      <c r="C464" s="28" t="s">
        <v>484</v>
      </c>
      <c r="D464" s="32" t="s">
        <v>562</v>
      </c>
      <c r="E464" s="32" t="s">
        <v>564</v>
      </c>
      <c r="F464" s="32" t="s">
        <v>566</v>
      </c>
      <c r="G464" s="32"/>
      <c r="H464" s="32">
        <v>1</v>
      </c>
      <c r="I464" s="32">
        <v>1</v>
      </c>
      <c r="J464" s="32">
        <v>1</v>
      </c>
      <c r="K464" s="35">
        <v>100</v>
      </c>
      <c r="L464" s="36">
        <v>43921</v>
      </c>
      <c r="M464" s="33">
        <f t="shared" si="43"/>
        <v>0</v>
      </c>
      <c r="N464" s="33">
        <f t="shared" si="44"/>
        <v>0</v>
      </c>
      <c r="O464" s="28"/>
      <c r="P464" s="28"/>
      <c r="Q464" s="31"/>
      <c r="R464" s="31"/>
      <c r="S464" s="28"/>
      <c r="T464" s="31"/>
      <c r="U464" s="28">
        <v>1</v>
      </c>
      <c r="V464" s="28" t="s">
        <v>54</v>
      </c>
    </row>
    <row r="465" spans="1:22" ht="66" hidden="1" outlineLevel="1" x14ac:dyDescent="0.3">
      <c r="A465" s="28"/>
      <c r="B465" s="29">
        <v>63</v>
      </c>
      <c r="C465" s="28" t="s">
        <v>509</v>
      </c>
      <c r="D465" s="32" t="s">
        <v>567</v>
      </c>
      <c r="E465" s="32" t="s">
        <v>568</v>
      </c>
      <c r="F465" s="32" t="s">
        <v>569</v>
      </c>
      <c r="G465" s="32"/>
      <c r="H465" s="32">
        <v>1</v>
      </c>
      <c r="I465" s="32">
        <v>1</v>
      </c>
      <c r="J465" s="32">
        <v>3</v>
      </c>
      <c r="K465" s="35">
        <v>200</v>
      </c>
      <c r="L465" s="32" t="s">
        <v>167</v>
      </c>
      <c r="M465" s="33">
        <f t="shared" si="43"/>
        <v>0</v>
      </c>
      <c r="N465" s="33">
        <f t="shared" si="44"/>
        <v>0</v>
      </c>
      <c r="O465" s="28"/>
      <c r="P465" s="28"/>
      <c r="Q465" s="31"/>
      <c r="R465" s="31"/>
      <c r="S465" s="28"/>
      <c r="T465" s="31"/>
      <c r="U465" s="28">
        <v>1</v>
      </c>
      <c r="V465" s="28" t="s">
        <v>54</v>
      </c>
    </row>
    <row r="466" spans="1:22" ht="99" hidden="1" outlineLevel="1" x14ac:dyDescent="0.3">
      <c r="A466" s="28"/>
      <c r="B466" s="29">
        <v>64</v>
      </c>
      <c r="C466" s="28" t="s">
        <v>509</v>
      </c>
      <c r="D466" s="32" t="s">
        <v>567</v>
      </c>
      <c r="E466" s="32" t="s">
        <v>568</v>
      </c>
      <c r="F466" s="32" t="s">
        <v>570</v>
      </c>
      <c r="G466" s="45"/>
      <c r="H466" s="45">
        <v>1</v>
      </c>
      <c r="I466" s="45">
        <v>1</v>
      </c>
      <c r="J466" s="32">
        <v>1</v>
      </c>
      <c r="K466" s="35">
        <v>60</v>
      </c>
      <c r="L466" s="32" t="s">
        <v>167</v>
      </c>
      <c r="M466" s="33">
        <f t="shared" si="43"/>
        <v>0</v>
      </c>
      <c r="N466" s="33">
        <f t="shared" si="44"/>
        <v>0</v>
      </c>
      <c r="O466" s="28"/>
      <c r="P466" s="28"/>
      <c r="Q466" s="31"/>
      <c r="R466" s="31"/>
      <c r="S466" s="28"/>
      <c r="T466" s="31"/>
      <c r="U466" s="28"/>
      <c r="V466" s="28" t="s">
        <v>54</v>
      </c>
    </row>
    <row r="467" spans="1:22" ht="82.5" hidden="1" outlineLevel="1" x14ac:dyDescent="0.3">
      <c r="A467" s="28"/>
      <c r="B467" s="29">
        <v>65</v>
      </c>
      <c r="C467" s="28" t="s">
        <v>509</v>
      </c>
      <c r="D467" s="32" t="s">
        <v>567</v>
      </c>
      <c r="E467" s="45" t="s">
        <v>571</v>
      </c>
      <c r="F467" s="32" t="s">
        <v>572</v>
      </c>
      <c r="G467" s="45"/>
      <c r="H467" s="45">
        <v>1</v>
      </c>
      <c r="I467" s="45">
        <v>1</v>
      </c>
      <c r="J467" s="32">
        <v>1</v>
      </c>
      <c r="K467" s="35">
        <v>7</v>
      </c>
      <c r="L467" s="32" t="s">
        <v>167</v>
      </c>
      <c r="M467" s="33">
        <f t="shared" ref="M467:M530" si="45">IF(AND(G467=1,NOT(I467=1)),1,0)</f>
        <v>0</v>
      </c>
      <c r="N467" s="33">
        <f t="shared" ref="N467:N530" si="46">IF(AND(H467=1,NOT(I467=1)),1,0)</f>
        <v>0</v>
      </c>
      <c r="O467" s="28"/>
      <c r="P467" s="28"/>
      <c r="Q467" s="31"/>
      <c r="R467" s="31"/>
      <c r="S467" s="28"/>
      <c r="T467" s="31"/>
      <c r="U467" s="28"/>
      <c r="V467" s="28" t="s">
        <v>54</v>
      </c>
    </row>
    <row r="468" spans="1:22" ht="82.5" hidden="1" outlineLevel="1" x14ac:dyDescent="0.3">
      <c r="A468" s="28"/>
      <c r="B468" s="29">
        <v>66</v>
      </c>
      <c r="C468" s="28" t="s">
        <v>509</v>
      </c>
      <c r="D468" s="32" t="s">
        <v>567</v>
      </c>
      <c r="E468" s="45" t="s">
        <v>573</v>
      </c>
      <c r="F468" s="32" t="s">
        <v>574</v>
      </c>
      <c r="G468" s="45"/>
      <c r="H468" s="45">
        <v>1</v>
      </c>
      <c r="I468" s="45">
        <v>1</v>
      </c>
      <c r="J468" s="32">
        <v>1</v>
      </c>
      <c r="K468" s="35">
        <v>7</v>
      </c>
      <c r="L468" s="32" t="s">
        <v>167</v>
      </c>
      <c r="M468" s="33">
        <f t="shared" si="45"/>
        <v>0</v>
      </c>
      <c r="N468" s="33">
        <f t="shared" si="46"/>
        <v>0</v>
      </c>
      <c r="O468" s="28"/>
      <c r="P468" s="28"/>
      <c r="Q468" s="31"/>
      <c r="R468" s="31"/>
      <c r="S468" s="28"/>
      <c r="T468" s="31"/>
      <c r="U468" s="28"/>
      <c r="V468" s="28" t="s">
        <v>54</v>
      </c>
    </row>
    <row r="469" spans="1:22" ht="82.5" hidden="1" outlineLevel="1" x14ac:dyDescent="0.3">
      <c r="A469" s="28"/>
      <c r="B469" s="29">
        <v>67</v>
      </c>
      <c r="C469" s="28" t="s">
        <v>509</v>
      </c>
      <c r="D469" s="32" t="s">
        <v>567</v>
      </c>
      <c r="E469" s="45" t="s">
        <v>571</v>
      </c>
      <c r="F469" s="32" t="s">
        <v>575</v>
      </c>
      <c r="G469" s="45"/>
      <c r="H469" s="45">
        <v>1</v>
      </c>
      <c r="I469" s="45">
        <v>1</v>
      </c>
      <c r="J469" s="32">
        <v>2</v>
      </c>
      <c r="K469" s="35">
        <v>44</v>
      </c>
      <c r="L469" s="32" t="s">
        <v>167</v>
      </c>
      <c r="M469" s="33">
        <f t="shared" si="45"/>
        <v>0</v>
      </c>
      <c r="N469" s="33">
        <f t="shared" si="46"/>
        <v>0</v>
      </c>
      <c r="O469" s="28"/>
      <c r="P469" s="28"/>
      <c r="Q469" s="31"/>
      <c r="R469" s="31"/>
      <c r="S469" s="28"/>
      <c r="T469" s="31"/>
      <c r="U469" s="28"/>
      <c r="V469" s="28" t="s">
        <v>54</v>
      </c>
    </row>
    <row r="470" spans="1:22" ht="99" hidden="1" outlineLevel="1" x14ac:dyDescent="0.3">
      <c r="A470" s="28"/>
      <c r="B470" s="29">
        <v>68</v>
      </c>
      <c r="C470" s="28" t="s">
        <v>509</v>
      </c>
      <c r="D470" s="32" t="s">
        <v>567</v>
      </c>
      <c r="E470" s="45" t="s">
        <v>571</v>
      </c>
      <c r="F470" s="32" t="s">
        <v>576</v>
      </c>
      <c r="G470" s="45"/>
      <c r="H470" s="45">
        <v>1</v>
      </c>
      <c r="I470" s="45">
        <v>1</v>
      </c>
      <c r="J470" s="32">
        <v>2</v>
      </c>
      <c r="K470" s="35">
        <v>2.5</v>
      </c>
      <c r="L470" s="32" t="s">
        <v>167</v>
      </c>
      <c r="M470" s="33">
        <f t="shared" si="45"/>
        <v>0</v>
      </c>
      <c r="N470" s="33">
        <f t="shared" si="46"/>
        <v>0</v>
      </c>
      <c r="O470" s="28"/>
      <c r="P470" s="28"/>
      <c r="Q470" s="31"/>
      <c r="R470" s="31"/>
      <c r="S470" s="28"/>
      <c r="T470" s="31"/>
      <c r="U470" s="28"/>
      <c r="V470" s="28" t="s">
        <v>54</v>
      </c>
    </row>
    <row r="471" spans="1:22" ht="99" hidden="1" outlineLevel="1" x14ac:dyDescent="0.3">
      <c r="A471" s="28"/>
      <c r="B471" s="29">
        <v>69</v>
      </c>
      <c r="C471" s="28" t="s">
        <v>509</v>
      </c>
      <c r="D471" s="32" t="s">
        <v>567</v>
      </c>
      <c r="E471" s="45" t="s">
        <v>571</v>
      </c>
      <c r="F471" s="32" t="s">
        <v>577</v>
      </c>
      <c r="G471" s="45"/>
      <c r="H471" s="45">
        <v>1</v>
      </c>
      <c r="I471" s="45">
        <v>1</v>
      </c>
      <c r="J471" s="32">
        <v>1</v>
      </c>
      <c r="K471" s="35">
        <v>50</v>
      </c>
      <c r="L471" s="32" t="s">
        <v>167</v>
      </c>
      <c r="M471" s="33">
        <f t="shared" si="45"/>
        <v>0</v>
      </c>
      <c r="N471" s="33">
        <f t="shared" si="46"/>
        <v>0</v>
      </c>
      <c r="O471" s="28"/>
      <c r="P471" s="28"/>
      <c r="Q471" s="31"/>
      <c r="R471" s="31"/>
      <c r="S471" s="28"/>
      <c r="T471" s="31"/>
      <c r="U471" s="28"/>
      <c r="V471" s="28" t="s">
        <v>54</v>
      </c>
    </row>
    <row r="472" spans="1:22" ht="99" hidden="1" outlineLevel="1" x14ac:dyDescent="0.3">
      <c r="A472" s="28"/>
      <c r="B472" s="29">
        <v>70</v>
      </c>
      <c r="C472" s="28" t="s">
        <v>509</v>
      </c>
      <c r="D472" s="32" t="s">
        <v>567</v>
      </c>
      <c r="E472" s="32" t="s">
        <v>568</v>
      </c>
      <c r="F472" s="32" t="s">
        <v>578</v>
      </c>
      <c r="G472" s="45"/>
      <c r="H472" s="45">
        <v>1</v>
      </c>
      <c r="I472" s="45">
        <v>1</v>
      </c>
      <c r="J472" s="32">
        <v>1</v>
      </c>
      <c r="K472" s="35">
        <v>20</v>
      </c>
      <c r="L472" s="32" t="s">
        <v>167</v>
      </c>
      <c r="M472" s="33">
        <f t="shared" si="45"/>
        <v>0</v>
      </c>
      <c r="N472" s="33">
        <f t="shared" si="46"/>
        <v>0</v>
      </c>
      <c r="O472" s="28"/>
      <c r="P472" s="28"/>
      <c r="Q472" s="31"/>
      <c r="R472" s="31"/>
      <c r="S472" s="28"/>
      <c r="T472" s="31"/>
      <c r="U472" s="28"/>
      <c r="V472" s="28" t="s">
        <v>54</v>
      </c>
    </row>
    <row r="473" spans="1:22" ht="82.5" hidden="1" outlineLevel="1" x14ac:dyDescent="0.3">
      <c r="A473" s="28"/>
      <c r="B473" s="29">
        <v>71</v>
      </c>
      <c r="C473" s="28" t="s">
        <v>509</v>
      </c>
      <c r="D473" s="32" t="s">
        <v>579</v>
      </c>
      <c r="E473" s="45"/>
      <c r="F473" s="32" t="s">
        <v>580</v>
      </c>
      <c r="G473" s="45">
        <v>1</v>
      </c>
      <c r="H473" s="45"/>
      <c r="I473" s="45">
        <v>1</v>
      </c>
      <c r="J473" s="32">
        <v>1</v>
      </c>
      <c r="K473" s="35">
        <v>3</v>
      </c>
      <c r="L473" s="36">
        <v>43936</v>
      </c>
      <c r="M473" s="33">
        <f t="shared" si="45"/>
        <v>0</v>
      </c>
      <c r="N473" s="33">
        <f t="shared" si="46"/>
        <v>0</v>
      </c>
      <c r="O473" s="28">
        <v>1</v>
      </c>
      <c r="P473" s="28">
        <v>1</v>
      </c>
      <c r="Q473" s="31">
        <v>100</v>
      </c>
      <c r="R473" s="31"/>
      <c r="S473" s="28"/>
      <c r="T473" s="31"/>
      <c r="U473" s="28">
        <v>1</v>
      </c>
      <c r="V473" s="28" t="s">
        <v>54</v>
      </c>
    </row>
    <row r="474" spans="1:22" ht="115.5" hidden="1" outlineLevel="1" x14ac:dyDescent="0.3">
      <c r="A474" s="28"/>
      <c r="B474" s="29">
        <v>72</v>
      </c>
      <c r="C474" s="28" t="s">
        <v>509</v>
      </c>
      <c r="D474" s="32" t="s">
        <v>579</v>
      </c>
      <c r="E474" s="45"/>
      <c r="F474" s="32" t="s">
        <v>581</v>
      </c>
      <c r="G474" s="45">
        <v>1</v>
      </c>
      <c r="H474" s="45"/>
      <c r="I474" s="45">
        <v>1</v>
      </c>
      <c r="J474" s="32">
        <v>1</v>
      </c>
      <c r="K474" s="35">
        <v>125</v>
      </c>
      <c r="L474" s="36">
        <v>43935</v>
      </c>
      <c r="M474" s="33">
        <f t="shared" si="45"/>
        <v>0</v>
      </c>
      <c r="N474" s="33">
        <f t="shared" si="46"/>
        <v>0</v>
      </c>
      <c r="O474" s="28">
        <v>1</v>
      </c>
      <c r="P474" s="28">
        <v>1</v>
      </c>
      <c r="Q474" s="31">
        <v>100</v>
      </c>
      <c r="R474" s="31"/>
      <c r="S474" s="28"/>
      <c r="T474" s="31"/>
      <c r="U474" s="28">
        <v>1</v>
      </c>
      <c r="V474" s="28" t="s">
        <v>54</v>
      </c>
    </row>
    <row r="475" spans="1:22" ht="66" hidden="1" outlineLevel="1" x14ac:dyDescent="0.3">
      <c r="A475" s="28"/>
      <c r="B475" s="29">
        <v>73</v>
      </c>
      <c r="C475" s="28" t="s">
        <v>509</v>
      </c>
      <c r="D475" s="32" t="s">
        <v>579</v>
      </c>
      <c r="E475" s="45" t="s">
        <v>582</v>
      </c>
      <c r="F475" s="32" t="s">
        <v>583</v>
      </c>
      <c r="G475" s="45"/>
      <c r="H475" s="45">
        <v>1</v>
      </c>
      <c r="I475" s="45"/>
      <c r="J475" s="32"/>
      <c r="K475" s="35"/>
      <c r="L475" s="36"/>
      <c r="M475" s="33">
        <f t="shared" si="45"/>
        <v>0</v>
      </c>
      <c r="N475" s="33">
        <f t="shared" si="46"/>
        <v>1</v>
      </c>
      <c r="O475" s="28">
        <v>1</v>
      </c>
      <c r="P475" s="28">
        <v>1</v>
      </c>
      <c r="Q475" s="31">
        <v>50</v>
      </c>
      <c r="R475" s="31"/>
      <c r="S475" s="28"/>
      <c r="T475" s="31"/>
      <c r="U475" s="28">
        <v>1</v>
      </c>
      <c r="V475" s="28" t="s">
        <v>54</v>
      </c>
    </row>
    <row r="476" spans="1:22" ht="82.5" hidden="1" outlineLevel="1" x14ac:dyDescent="0.3">
      <c r="A476" s="28"/>
      <c r="B476" s="29">
        <v>74</v>
      </c>
      <c r="C476" s="28" t="s">
        <v>509</v>
      </c>
      <c r="D476" s="32" t="s">
        <v>579</v>
      </c>
      <c r="E476" s="45"/>
      <c r="F476" s="32" t="s">
        <v>584</v>
      </c>
      <c r="G476" s="45">
        <v>1</v>
      </c>
      <c r="H476" s="45"/>
      <c r="I476" s="45">
        <v>1</v>
      </c>
      <c r="J476" s="32">
        <v>1</v>
      </c>
      <c r="K476" s="35">
        <v>100</v>
      </c>
      <c r="L476" s="36">
        <v>43936</v>
      </c>
      <c r="M476" s="33">
        <f t="shared" si="45"/>
        <v>0</v>
      </c>
      <c r="N476" s="33">
        <f t="shared" si="46"/>
        <v>0</v>
      </c>
      <c r="O476" s="28">
        <v>1</v>
      </c>
      <c r="P476" s="28">
        <v>1</v>
      </c>
      <c r="Q476" s="31">
        <v>50</v>
      </c>
      <c r="R476" s="31"/>
      <c r="S476" s="28"/>
      <c r="T476" s="31"/>
      <c r="U476" s="28">
        <v>1</v>
      </c>
      <c r="V476" s="28" t="s">
        <v>54</v>
      </c>
    </row>
    <row r="477" spans="1:22" ht="82.5" hidden="1" outlineLevel="1" x14ac:dyDescent="0.3">
      <c r="A477" s="28"/>
      <c r="B477" s="29">
        <v>75</v>
      </c>
      <c r="C477" s="28" t="s">
        <v>509</v>
      </c>
      <c r="D477" s="32" t="s">
        <v>579</v>
      </c>
      <c r="E477" s="45"/>
      <c r="F477" s="32" t="s">
        <v>585</v>
      </c>
      <c r="G477" s="45">
        <v>1</v>
      </c>
      <c r="H477" s="45"/>
      <c r="I477" s="45"/>
      <c r="J477" s="32"/>
      <c r="K477" s="35"/>
      <c r="L477" s="36"/>
      <c r="M477" s="33">
        <f t="shared" si="45"/>
        <v>1</v>
      </c>
      <c r="N477" s="33">
        <f t="shared" si="46"/>
        <v>0</v>
      </c>
      <c r="O477" s="28">
        <v>1</v>
      </c>
      <c r="P477" s="28">
        <v>1</v>
      </c>
      <c r="Q477" s="31">
        <v>60</v>
      </c>
      <c r="R477" s="31"/>
      <c r="S477" s="28"/>
      <c r="T477" s="31"/>
      <c r="U477" s="28">
        <v>1</v>
      </c>
      <c r="V477" s="28" t="s">
        <v>54</v>
      </c>
    </row>
    <row r="478" spans="1:22" ht="82.5" hidden="1" outlineLevel="1" x14ac:dyDescent="0.3">
      <c r="A478" s="28"/>
      <c r="B478" s="29">
        <v>76</v>
      </c>
      <c r="C478" s="28" t="s">
        <v>509</v>
      </c>
      <c r="D478" s="32" t="s">
        <v>579</v>
      </c>
      <c r="E478" s="45"/>
      <c r="F478" s="32" t="s">
        <v>586</v>
      </c>
      <c r="G478" s="45">
        <v>1</v>
      </c>
      <c r="H478" s="45"/>
      <c r="I478" s="45">
        <v>1</v>
      </c>
      <c r="J478" s="32">
        <v>1</v>
      </c>
      <c r="K478" s="35">
        <v>100</v>
      </c>
      <c r="L478" s="36">
        <v>43934</v>
      </c>
      <c r="M478" s="33">
        <f t="shared" si="45"/>
        <v>0</v>
      </c>
      <c r="N478" s="33">
        <f t="shared" si="46"/>
        <v>0</v>
      </c>
      <c r="O478" s="28">
        <v>1</v>
      </c>
      <c r="P478" s="28">
        <v>1</v>
      </c>
      <c r="Q478" s="31">
        <v>100</v>
      </c>
      <c r="R478" s="31"/>
      <c r="S478" s="28"/>
      <c r="T478" s="31"/>
      <c r="U478" s="28">
        <v>1</v>
      </c>
      <c r="V478" s="28" t="s">
        <v>54</v>
      </c>
    </row>
    <row r="479" spans="1:22" ht="99" hidden="1" outlineLevel="1" x14ac:dyDescent="0.3">
      <c r="A479" s="28"/>
      <c r="B479" s="29">
        <v>77</v>
      </c>
      <c r="C479" s="28" t="s">
        <v>509</v>
      </c>
      <c r="D479" s="32" t="s">
        <v>579</v>
      </c>
      <c r="E479" s="45"/>
      <c r="F479" s="32" t="s">
        <v>587</v>
      </c>
      <c r="G479" s="45">
        <v>1</v>
      </c>
      <c r="H479" s="45"/>
      <c r="I479" s="45">
        <v>1</v>
      </c>
      <c r="J479" s="32">
        <v>4</v>
      </c>
      <c r="K479" s="35">
        <v>25</v>
      </c>
      <c r="L479" s="36">
        <v>43936</v>
      </c>
      <c r="M479" s="33">
        <f t="shared" si="45"/>
        <v>0</v>
      </c>
      <c r="N479" s="33">
        <f t="shared" si="46"/>
        <v>0</v>
      </c>
      <c r="O479" s="28"/>
      <c r="P479" s="28"/>
      <c r="Q479" s="31"/>
      <c r="R479" s="31"/>
      <c r="S479" s="28"/>
      <c r="T479" s="31"/>
      <c r="U479" s="28">
        <v>1</v>
      </c>
      <c r="V479" s="28" t="s">
        <v>54</v>
      </c>
    </row>
    <row r="480" spans="1:22" ht="82.5" hidden="1" outlineLevel="1" x14ac:dyDescent="0.3">
      <c r="A480" s="28"/>
      <c r="B480" s="29">
        <v>78</v>
      </c>
      <c r="C480" s="28" t="s">
        <v>509</v>
      </c>
      <c r="D480" s="32" t="s">
        <v>579</v>
      </c>
      <c r="E480" s="45"/>
      <c r="F480" s="32" t="s">
        <v>588</v>
      </c>
      <c r="G480" s="45">
        <v>1</v>
      </c>
      <c r="H480" s="45"/>
      <c r="I480" s="45">
        <v>1</v>
      </c>
      <c r="J480" s="32">
        <v>1</v>
      </c>
      <c r="K480" s="35">
        <v>30</v>
      </c>
      <c r="L480" s="36">
        <v>43936</v>
      </c>
      <c r="M480" s="33">
        <f t="shared" si="45"/>
        <v>0</v>
      </c>
      <c r="N480" s="33">
        <f t="shared" si="46"/>
        <v>0</v>
      </c>
      <c r="O480" s="28">
        <v>1</v>
      </c>
      <c r="P480" s="28">
        <v>1</v>
      </c>
      <c r="Q480" s="31">
        <v>100</v>
      </c>
      <c r="R480" s="31"/>
      <c r="S480" s="28"/>
      <c r="T480" s="31"/>
      <c r="U480" s="28">
        <v>1</v>
      </c>
      <c r="V480" s="28" t="s">
        <v>54</v>
      </c>
    </row>
    <row r="481" spans="1:22" ht="115.5" hidden="1" outlineLevel="1" x14ac:dyDescent="0.3">
      <c r="A481" s="28"/>
      <c r="B481" s="29">
        <v>79</v>
      </c>
      <c r="C481" s="28" t="s">
        <v>509</v>
      </c>
      <c r="D481" s="32" t="s">
        <v>579</v>
      </c>
      <c r="E481" s="45"/>
      <c r="F481" s="32" t="s">
        <v>589</v>
      </c>
      <c r="G481" s="45">
        <v>1</v>
      </c>
      <c r="H481" s="45"/>
      <c r="I481" s="45"/>
      <c r="J481" s="32"/>
      <c r="K481" s="35"/>
      <c r="L481" s="32"/>
      <c r="M481" s="33">
        <f t="shared" si="45"/>
        <v>1</v>
      </c>
      <c r="N481" s="33">
        <f t="shared" si="46"/>
        <v>0</v>
      </c>
      <c r="O481" s="28">
        <v>1</v>
      </c>
      <c r="P481" s="28">
        <v>1</v>
      </c>
      <c r="Q481" s="31">
        <v>100</v>
      </c>
      <c r="R481" s="31"/>
      <c r="S481" s="28"/>
      <c r="T481" s="31"/>
      <c r="U481" s="28">
        <v>1</v>
      </c>
      <c r="V481" s="28" t="s">
        <v>54</v>
      </c>
    </row>
    <row r="482" spans="1:22" ht="99" hidden="1" outlineLevel="1" x14ac:dyDescent="0.3">
      <c r="A482" s="28"/>
      <c r="B482" s="29">
        <v>80</v>
      </c>
      <c r="C482" s="28" t="s">
        <v>509</v>
      </c>
      <c r="D482" s="32" t="s">
        <v>579</v>
      </c>
      <c r="E482" s="45"/>
      <c r="F482" s="32" t="s">
        <v>590</v>
      </c>
      <c r="G482" s="45">
        <v>1</v>
      </c>
      <c r="H482" s="45"/>
      <c r="I482" s="45">
        <v>1</v>
      </c>
      <c r="J482" s="32">
        <v>1</v>
      </c>
      <c r="K482" s="35">
        <v>6.5</v>
      </c>
      <c r="L482" s="36">
        <v>43934</v>
      </c>
      <c r="M482" s="33">
        <f t="shared" si="45"/>
        <v>0</v>
      </c>
      <c r="N482" s="33">
        <f t="shared" si="46"/>
        <v>0</v>
      </c>
      <c r="O482" s="28"/>
      <c r="P482" s="28"/>
      <c r="Q482" s="31"/>
      <c r="R482" s="31"/>
      <c r="S482" s="28"/>
      <c r="T482" s="31"/>
      <c r="U482" s="28">
        <v>1</v>
      </c>
      <c r="V482" s="28" t="s">
        <v>54</v>
      </c>
    </row>
    <row r="483" spans="1:22" ht="99" hidden="1" outlineLevel="1" x14ac:dyDescent="0.3">
      <c r="A483" s="28"/>
      <c r="B483" s="29">
        <v>81</v>
      </c>
      <c r="C483" s="28" t="s">
        <v>509</v>
      </c>
      <c r="D483" s="45" t="s">
        <v>579</v>
      </c>
      <c r="E483" s="45"/>
      <c r="F483" s="45" t="s">
        <v>591</v>
      </c>
      <c r="G483" s="45">
        <v>1</v>
      </c>
      <c r="H483" s="45"/>
      <c r="I483" s="45">
        <v>1</v>
      </c>
      <c r="J483" s="45">
        <v>1</v>
      </c>
      <c r="K483" s="55">
        <v>32</v>
      </c>
      <c r="L483" s="36">
        <v>43799</v>
      </c>
      <c r="M483" s="33">
        <f t="shared" si="45"/>
        <v>0</v>
      </c>
      <c r="N483" s="33">
        <f t="shared" si="46"/>
        <v>0</v>
      </c>
      <c r="O483" s="48"/>
      <c r="P483" s="48"/>
      <c r="Q483" s="56"/>
      <c r="R483" s="56"/>
      <c r="S483" s="48"/>
      <c r="T483" s="56"/>
      <c r="U483" s="48">
        <v>1</v>
      </c>
      <c r="V483" s="28" t="s">
        <v>54</v>
      </c>
    </row>
    <row r="484" spans="1:22" ht="82.5" hidden="1" outlineLevel="1" x14ac:dyDescent="0.3">
      <c r="A484" s="28"/>
      <c r="B484" s="29">
        <v>82</v>
      </c>
      <c r="C484" s="28" t="s">
        <v>509</v>
      </c>
      <c r="D484" s="45" t="s">
        <v>579</v>
      </c>
      <c r="E484" s="45"/>
      <c r="F484" s="45" t="s">
        <v>592</v>
      </c>
      <c r="G484" s="45">
        <v>1</v>
      </c>
      <c r="H484" s="45"/>
      <c r="I484" s="45"/>
      <c r="J484" s="45"/>
      <c r="K484" s="55"/>
      <c r="L484" s="45"/>
      <c r="M484" s="33">
        <f t="shared" si="45"/>
        <v>1</v>
      </c>
      <c r="N484" s="33">
        <f t="shared" si="46"/>
        <v>0</v>
      </c>
      <c r="O484" s="48">
        <v>1</v>
      </c>
      <c r="P484" s="48">
        <v>1</v>
      </c>
      <c r="Q484" s="56">
        <v>5</v>
      </c>
      <c r="R484" s="56"/>
      <c r="S484" s="48"/>
      <c r="T484" s="56"/>
      <c r="U484" s="48">
        <v>1</v>
      </c>
      <c r="V484" s="28" t="s">
        <v>54</v>
      </c>
    </row>
    <row r="485" spans="1:22" ht="82.5" hidden="1" outlineLevel="1" x14ac:dyDescent="0.3">
      <c r="A485" s="28"/>
      <c r="B485" s="29">
        <v>83</v>
      </c>
      <c r="C485" s="28" t="s">
        <v>509</v>
      </c>
      <c r="D485" s="45" t="s">
        <v>579</v>
      </c>
      <c r="E485" s="45"/>
      <c r="F485" s="45" t="s">
        <v>593</v>
      </c>
      <c r="G485" s="45">
        <v>1</v>
      </c>
      <c r="H485" s="45"/>
      <c r="I485" s="45"/>
      <c r="J485" s="45"/>
      <c r="K485" s="55"/>
      <c r="L485" s="45"/>
      <c r="M485" s="33">
        <f t="shared" si="45"/>
        <v>1</v>
      </c>
      <c r="N485" s="33">
        <f t="shared" si="46"/>
        <v>0</v>
      </c>
      <c r="O485" s="48">
        <v>1</v>
      </c>
      <c r="P485" s="48">
        <v>1</v>
      </c>
      <c r="Q485" s="56">
        <v>5</v>
      </c>
      <c r="R485" s="56"/>
      <c r="S485" s="48"/>
      <c r="T485" s="56"/>
      <c r="U485" s="48">
        <v>1</v>
      </c>
      <c r="V485" s="28" t="s">
        <v>54</v>
      </c>
    </row>
    <row r="486" spans="1:22" ht="66" hidden="1" outlineLevel="1" x14ac:dyDescent="0.3">
      <c r="A486" s="28"/>
      <c r="B486" s="29">
        <v>84</v>
      </c>
      <c r="C486" s="28" t="s">
        <v>509</v>
      </c>
      <c r="D486" s="45" t="s">
        <v>579</v>
      </c>
      <c r="E486" s="45" t="s">
        <v>594</v>
      </c>
      <c r="F486" s="45" t="s">
        <v>595</v>
      </c>
      <c r="G486" s="45"/>
      <c r="H486" s="45">
        <v>1</v>
      </c>
      <c r="I486" s="45">
        <v>1</v>
      </c>
      <c r="J486" s="45">
        <v>5</v>
      </c>
      <c r="K486" s="55">
        <v>164</v>
      </c>
      <c r="L486" s="37">
        <v>43881</v>
      </c>
      <c r="M486" s="33">
        <f t="shared" si="45"/>
        <v>0</v>
      </c>
      <c r="N486" s="33">
        <f t="shared" si="46"/>
        <v>0</v>
      </c>
      <c r="O486" s="48"/>
      <c r="P486" s="48"/>
      <c r="Q486" s="56"/>
      <c r="R486" s="56"/>
      <c r="S486" s="48"/>
      <c r="T486" s="56"/>
      <c r="U486" s="48">
        <v>1</v>
      </c>
      <c r="V486" s="28" t="s">
        <v>54</v>
      </c>
    </row>
    <row r="487" spans="1:22" ht="99" hidden="1" outlineLevel="1" x14ac:dyDescent="0.3">
      <c r="A487" s="28"/>
      <c r="B487" s="29">
        <v>85</v>
      </c>
      <c r="C487" s="28" t="s">
        <v>509</v>
      </c>
      <c r="D487" s="45" t="s">
        <v>579</v>
      </c>
      <c r="E487" s="45"/>
      <c r="F487" s="45" t="s">
        <v>596</v>
      </c>
      <c r="G487" s="45">
        <v>1</v>
      </c>
      <c r="H487" s="45"/>
      <c r="I487" s="45">
        <v>1</v>
      </c>
      <c r="J487" s="45">
        <v>1</v>
      </c>
      <c r="K487" s="55">
        <v>32</v>
      </c>
      <c r="L487" s="36">
        <v>43913</v>
      </c>
      <c r="M487" s="33">
        <f t="shared" si="45"/>
        <v>0</v>
      </c>
      <c r="N487" s="33">
        <f t="shared" si="46"/>
        <v>0</v>
      </c>
      <c r="O487" s="48"/>
      <c r="P487" s="48"/>
      <c r="Q487" s="56"/>
      <c r="R487" s="56"/>
      <c r="S487" s="48"/>
      <c r="T487" s="56"/>
      <c r="U487" s="48">
        <v>1</v>
      </c>
      <c r="V487" s="28" t="s">
        <v>54</v>
      </c>
    </row>
    <row r="488" spans="1:22" ht="115.5" hidden="1" outlineLevel="1" x14ac:dyDescent="0.3">
      <c r="A488" s="28"/>
      <c r="B488" s="29">
        <v>86</v>
      </c>
      <c r="C488" s="28" t="s">
        <v>509</v>
      </c>
      <c r="D488" s="32" t="s">
        <v>579</v>
      </c>
      <c r="E488" s="45"/>
      <c r="F488" s="32" t="s">
        <v>597</v>
      </c>
      <c r="G488" s="45">
        <v>1</v>
      </c>
      <c r="H488" s="45"/>
      <c r="I488" s="45">
        <v>1</v>
      </c>
      <c r="J488" s="32">
        <v>1</v>
      </c>
      <c r="K488" s="35">
        <v>8</v>
      </c>
      <c r="L488" s="36">
        <v>43935</v>
      </c>
      <c r="M488" s="33">
        <f t="shared" si="45"/>
        <v>0</v>
      </c>
      <c r="N488" s="33">
        <f t="shared" si="46"/>
        <v>0</v>
      </c>
      <c r="O488" s="28">
        <v>1</v>
      </c>
      <c r="P488" s="28">
        <v>1</v>
      </c>
      <c r="Q488" s="31">
        <v>60</v>
      </c>
      <c r="R488" s="31"/>
      <c r="S488" s="28"/>
      <c r="T488" s="31"/>
      <c r="U488" s="28">
        <v>1</v>
      </c>
      <c r="V488" s="28" t="s">
        <v>54</v>
      </c>
    </row>
    <row r="489" spans="1:22" ht="99" hidden="1" outlineLevel="1" x14ac:dyDescent="0.3">
      <c r="A489" s="28"/>
      <c r="B489" s="29">
        <v>87</v>
      </c>
      <c r="C489" s="28" t="s">
        <v>509</v>
      </c>
      <c r="D489" s="32" t="s">
        <v>579</v>
      </c>
      <c r="E489" s="45"/>
      <c r="F489" s="32" t="s">
        <v>598</v>
      </c>
      <c r="G489" s="45">
        <v>1</v>
      </c>
      <c r="H489" s="45"/>
      <c r="I489" s="45">
        <v>1</v>
      </c>
      <c r="J489" s="32">
        <v>1</v>
      </c>
      <c r="K489" s="35">
        <v>43</v>
      </c>
      <c r="L489" s="32" t="s">
        <v>599</v>
      </c>
      <c r="M489" s="33">
        <f t="shared" si="45"/>
        <v>0</v>
      </c>
      <c r="N489" s="33">
        <f t="shared" si="46"/>
        <v>0</v>
      </c>
      <c r="O489" s="28">
        <v>1</v>
      </c>
      <c r="P489" s="28">
        <v>1</v>
      </c>
      <c r="Q489" s="31">
        <v>63</v>
      </c>
      <c r="R489" s="31"/>
      <c r="S489" s="28"/>
      <c r="T489" s="31"/>
      <c r="U489" s="28">
        <v>1</v>
      </c>
      <c r="V489" s="28" t="s">
        <v>54</v>
      </c>
    </row>
    <row r="490" spans="1:22" ht="99" hidden="1" outlineLevel="1" x14ac:dyDescent="0.3">
      <c r="A490" s="28"/>
      <c r="B490" s="29">
        <v>88</v>
      </c>
      <c r="C490" s="28" t="s">
        <v>509</v>
      </c>
      <c r="D490" s="32" t="s">
        <v>579</v>
      </c>
      <c r="E490" s="45" t="s">
        <v>582</v>
      </c>
      <c r="F490" s="32" t="s">
        <v>600</v>
      </c>
      <c r="G490" s="45"/>
      <c r="H490" s="45">
        <v>1</v>
      </c>
      <c r="I490" s="45">
        <v>1</v>
      </c>
      <c r="J490" s="32">
        <v>1</v>
      </c>
      <c r="K490" s="35">
        <v>50</v>
      </c>
      <c r="L490" s="36">
        <v>43938</v>
      </c>
      <c r="M490" s="33">
        <f t="shared" si="45"/>
        <v>0</v>
      </c>
      <c r="N490" s="33">
        <f t="shared" si="46"/>
        <v>0</v>
      </c>
      <c r="O490" s="28"/>
      <c r="P490" s="28"/>
      <c r="Q490" s="31"/>
      <c r="R490" s="31">
        <v>1</v>
      </c>
      <c r="S490" s="28">
        <v>1</v>
      </c>
      <c r="T490" s="31">
        <v>150</v>
      </c>
      <c r="U490" s="28"/>
      <c r="V490" s="28" t="s">
        <v>54</v>
      </c>
    </row>
    <row r="491" spans="1:22" ht="82.5" hidden="1" outlineLevel="1" x14ac:dyDescent="0.3">
      <c r="A491" s="28"/>
      <c r="B491" s="29">
        <v>89</v>
      </c>
      <c r="C491" s="28" t="s">
        <v>509</v>
      </c>
      <c r="D491" s="32" t="s">
        <v>579</v>
      </c>
      <c r="E491" s="45" t="s">
        <v>601</v>
      </c>
      <c r="F491" s="32" t="s">
        <v>602</v>
      </c>
      <c r="G491" s="45"/>
      <c r="H491" s="45">
        <v>1</v>
      </c>
      <c r="I491" s="45">
        <v>1</v>
      </c>
      <c r="J491" s="32">
        <v>1</v>
      </c>
      <c r="K491" s="35">
        <v>5</v>
      </c>
      <c r="L491" s="36">
        <v>43942</v>
      </c>
      <c r="M491" s="33">
        <f t="shared" si="45"/>
        <v>0</v>
      </c>
      <c r="N491" s="33">
        <f t="shared" si="46"/>
        <v>0</v>
      </c>
      <c r="O491" s="28"/>
      <c r="P491" s="28"/>
      <c r="Q491" s="31"/>
      <c r="R491" s="31">
        <v>1</v>
      </c>
      <c r="S491" s="28">
        <v>1</v>
      </c>
      <c r="T491" s="31">
        <v>150</v>
      </c>
      <c r="U491" s="28"/>
      <c r="V491" s="28" t="s">
        <v>54</v>
      </c>
    </row>
    <row r="492" spans="1:22" ht="82.5" hidden="1" outlineLevel="1" x14ac:dyDescent="0.3">
      <c r="A492" s="28"/>
      <c r="B492" s="29">
        <v>90</v>
      </c>
      <c r="C492" s="28" t="s">
        <v>509</v>
      </c>
      <c r="D492" s="32" t="s">
        <v>579</v>
      </c>
      <c r="E492" s="45"/>
      <c r="F492" s="32" t="s">
        <v>603</v>
      </c>
      <c r="G492" s="45">
        <v>1</v>
      </c>
      <c r="H492" s="45"/>
      <c r="I492" s="45">
        <v>1</v>
      </c>
      <c r="J492" s="32">
        <v>1</v>
      </c>
      <c r="K492" s="35">
        <v>30</v>
      </c>
      <c r="L492" s="36">
        <v>43935</v>
      </c>
      <c r="M492" s="33">
        <f t="shared" si="45"/>
        <v>0</v>
      </c>
      <c r="N492" s="33">
        <f t="shared" si="46"/>
        <v>0</v>
      </c>
      <c r="O492" s="28"/>
      <c r="P492" s="28"/>
      <c r="Q492" s="31"/>
      <c r="R492" s="31"/>
      <c r="S492" s="28"/>
      <c r="T492" s="31"/>
      <c r="U492" s="28">
        <v>1</v>
      </c>
      <c r="V492" s="28" t="s">
        <v>54</v>
      </c>
    </row>
    <row r="493" spans="1:22" ht="82.5" hidden="1" outlineLevel="1" x14ac:dyDescent="0.3">
      <c r="A493" s="28"/>
      <c r="B493" s="29">
        <v>91</v>
      </c>
      <c r="C493" s="28" t="s">
        <v>509</v>
      </c>
      <c r="D493" s="32" t="s">
        <v>579</v>
      </c>
      <c r="E493" s="45"/>
      <c r="F493" s="32" t="s">
        <v>604</v>
      </c>
      <c r="G493" s="45">
        <v>1</v>
      </c>
      <c r="H493" s="45"/>
      <c r="I493" s="45">
        <v>1</v>
      </c>
      <c r="J493" s="32">
        <v>1</v>
      </c>
      <c r="K493" s="35">
        <v>100</v>
      </c>
      <c r="L493" s="36">
        <v>43935</v>
      </c>
      <c r="M493" s="33">
        <f t="shared" si="45"/>
        <v>0</v>
      </c>
      <c r="N493" s="33">
        <f t="shared" si="46"/>
        <v>0</v>
      </c>
      <c r="O493" s="28"/>
      <c r="P493" s="28"/>
      <c r="Q493" s="31"/>
      <c r="R493" s="31"/>
      <c r="S493" s="28"/>
      <c r="T493" s="31"/>
      <c r="U493" s="28">
        <v>1</v>
      </c>
      <c r="V493" s="28" t="s">
        <v>54</v>
      </c>
    </row>
    <row r="494" spans="1:22" ht="82.5" hidden="1" outlineLevel="1" x14ac:dyDescent="0.3">
      <c r="A494" s="28"/>
      <c r="B494" s="29">
        <v>92</v>
      </c>
      <c r="C494" s="28" t="s">
        <v>509</v>
      </c>
      <c r="D494" s="32" t="s">
        <v>579</v>
      </c>
      <c r="E494" s="45"/>
      <c r="F494" s="32" t="s">
        <v>605</v>
      </c>
      <c r="G494" s="45">
        <v>1</v>
      </c>
      <c r="H494" s="45"/>
      <c r="I494" s="45">
        <v>1</v>
      </c>
      <c r="J494" s="32">
        <v>1</v>
      </c>
      <c r="K494" s="35">
        <v>100</v>
      </c>
      <c r="L494" s="36">
        <v>43935</v>
      </c>
      <c r="M494" s="33">
        <f t="shared" si="45"/>
        <v>0</v>
      </c>
      <c r="N494" s="33">
        <f t="shared" si="46"/>
        <v>0</v>
      </c>
      <c r="O494" s="28"/>
      <c r="P494" s="28"/>
      <c r="Q494" s="31"/>
      <c r="R494" s="31"/>
      <c r="S494" s="28"/>
      <c r="T494" s="31"/>
      <c r="U494" s="28">
        <v>1</v>
      </c>
      <c r="V494" s="28" t="s">
        <v>54</v>
      </c>
    </row>
    <row r="495" spans="1:22" ht="66" hidden="1" outlineLevel="1" x14ac:dyDescent="0.3">
      <c r="A495" s="28"/>
      <c r="B495" s="29">
        <v>93</v>
      </c>
      <c r="C495" s="28" t="s">
        <v>509</v>
      </c>
      <c r="D495" s="32" t="s">
        <v>579</v>
      </c>
      <c r="E495" s="45"/>
      <c r="F495" s="32" t="s">
        <v>606</v>
      </c>
      <c r="G495" s="45">
        <v>1</v>
      </c>
      <c r="H495" s="45"/>
      <c r="I495" s="45">
        <v>1</v>
      </c>
      <c r="J495" s="32">
        <v>1</v>
      </c>
      <c r="K495" s="35">
        <v>9</v>
      </c>
      <c r="L495" s="36">
        <v>43935</v>
      </c>
      <c r="M495" s="33">
        <f t="shared" si="45"/>
        <v>0</v>
      </c>
      <c r="N495" s="33">
        <f t="shared" si="46"/>
        <v>0</v>
      </c>
      <c r="O495" s="28"/>
      <c r="P495" s="28"/>
      <c r="Q495" s="31"/>
      <c r="R495" s="31"/>
      <c r="S495" s="28"/>
      <c r="T495" s="31"/>
      <c r="U495" s="28">
        <v>1</v>
      </c>
      <c r="V495" s="28" t="s">
        <v>54</v>
      </c>
    </row>
    <row r="496" spans="1:22" ht="115.5" hidden="1" outlineLevel="1" x14ac:dyDescent="0.3">
      <c r="A496" s="28"/>
      <c r="B496" s="29">
        <v>94</v>
      </c>
      <c r="C496" s="28" t="s">
        <v>509</v>
      </c>
      <c r="D496" s="32" t="s">
        <v>579</v>
      </c>
      <c r="E496" s="45"/>
      <c r="F496" s="32" t="s">
        <v>607</v>
      </c>
      <c r="G496" s="45">
        <v>1</v>
      </c>
      <c r="H496" s="45"/>
      <c r="I496" s="45">
        <v>1</v>
      </c>
      <c r="J496" s="32">
        <v>1</v>
      </c>
      <c r="K496" s="35">
        <v>5</v>
      </c>
      <c r="L496" s="36">
        <v>43936</v>
      </c>
      <c r="M496" s="33">
        <f t="shared" si="45"/>
        <v>0</v>
      </c>
      <c r="N496" s="33">
        <f t="shared" si="46"/>
        <v>0</v>
      </c>
      <c r="O496" s="28"/>
      <c r="P496" s="28"/>
      <c r="Q496" s="31"/>
      <c r="R496" s="31"/>
      <c r="S496" s="28"/>
      <c r="T496" s="31"/>
      <c r="U496" s="28">
        <v>1</v>
      </c>
      <c r="V496" s="28" t="s">
        <v>54</v>
      </c>
    </row>
    <row r="497" spans="1:22" ht="115.5" hidden="1" outlineLevel="1" x14ac:dyDescent="0.3">
      <c r="A497" s="28"/>
      <c r="B497" s="29">
        <v>95</v>
      </c>
      <c r="C497" s="28" t="s">
        <v>509</v>
      </c>
      <c r="D497" s="32" t="s">
        <v>579</v>
      </c>
      <c r="E497" s="45"/>
      <c r="F497" s="32" t="s">
        <v>608</v>
      </c>
      <c r="G497" s="45">
        <v>1</v>
      </c>
      <c r="H497" s="45"/>
      <c r="I497" s="45">
        <v>1</v>
      </c>
      <c r="J497" s="32">
        <v>1</v>
      </c>
      <c r="K497" s="35">
        <v>7.5</v>
      </c>
      <c r="L497" s="36">
        <v>43936</v>
      </c>
      <c r="M497" s="33">
        <f t="shared" si="45"/>
        <v>0</v>
      </c>
      <c r="N497" s="33">
        <f t="shared" si="46"/>
        <v>0</v>
      </c>
      <c r="O497" s="28"/>
      <c r="P497" s="28"/>
      <c r="Q497" s="31"/>
      <c r="R497" s="31"/>
      <c r="S497" s="28"/>
      <c r="T497" s="31"/>
      <c r="U497" s="28">
        <v>1</v>
      </c>
      <c r="V497" s="28" t="s">
        <v>54</v>
      </c>
    </row>
    <row r="498" spans="1:22" ht="99" hidden="1" outlineLevel="1" x14ac:dyDescent="0.3">
      <c r="A498" s="28"/>
      <c r="B498" s="29">
        <v>96</v>
      </c>
      <c r="C498" s="28" t="s">
        <v>509</v>
      </c>
      <c r="D498" s="32" t="s">
        <v>579</v>
      </c>
      <c r="E498" s="45"/>
      <c r="F498" s="32" t="s">
        <v>609</v>
      </c>
      <c r="G498" s="45">
        <v>1</v>
      </c>
      <c r="H498" s="45"/>
      <c r="I498" s="45">
        <v>1</v>
      </c>
      <c r="J498" s="32">
        <v>1</v>
      </c>
      <c r="K498" s="35">
        <v>5</v>
      </c>
      <c r="L498" s="36">
        <v>43936</v>
      </c>
      <c r="M498" s="33">
        <f t="shared" si="45"/>
        <v>0</v>
      </c>
      <c r="N498" s="33">
        <f t="shared" si="46"/>
        <v>0</v>
      </c>
      <c r="O498" s="28"/>
      <c r="P498" s="28"/>
      <c r="Q498" s="31"/>
      <c r="R498" s="31"/>
      <c r="S498" s="28"/>
      <c r="T498" s="31"/>
      <c r="U498" s="28">
        <v>1</v>
      </c>
      <c r="V498" s="28" t="s">
        <v>54</v>
      </c>
    </row>
    <row r="499" spans="1:22" ht="99" hidden="1" outlineLevel="1" x14ac:dyDescent="0.3">
      <c r="A499" s="28"/>
      <c r="B499" s="29">
        <v>97</v>
      </c>
      <c r="C499" s="28" t="s">
        <v>509</v>
      </c>
      <c r="D499" s="32" t="s">
        <v>579</v>
      </c>
      <c r="E499" s="45"/>
      <c r="F499" s="32" t="s">
        <v>610</v>
      </c>
      <c r="G499" s="45">
        <v>1</v>
      </c>
      <c r="H499" s="45"/>
      <c r="I499" s="45">
        <v>1</v>
      </c>
      <c r="J499" s="32">
        <v>1</v>
      </c>
      <c r="K499" s="35">
        <v>37.5</v>
      </c>
      <c r="L499" s="36">
        <v>43936</v>
      </c>
      <c r="M499" s="33">
        <f t="shared" si="45"/>
        <v>0</v>
      </c>
      <c r="N499" s="33">
        <f t="shared" si="46"/>
        <v>0</v>
      </c>
      <c r="O499" s="28"/>
      <c r="P499" s="28"/>
      <c r="Q499" s="31"/>
      <c r="R499" s="31"/>
      <c r="S499" s="28"/>
      <c r="T499" s="31"/>
      <c r="U499" s="28">
        <v>1</v>
      </c>
      <c r="V499" s="28" t="s">
        <v>54</v>
      </c>
    </row>
    <row r="500" spans="1:22" ht="115.5" hidden="1" outlineLevel="1" x14ac:dyDescent="0.3">
      <c r="A500" s="28"/>
      <c r="B500" s="29">
        <v>98</v>
      </c>
      <c r="C500" s="28" t="s">
        <v>509</v>
      </c>
      <c r="D500" s="32" t="s">
        <v>579</v>
      </c>
      <c r="E500" s="45"/>
      <c r="F500" s="32" t="s">
        <v>611</v>
      </c>
      <c r="G500" s="45">
        <v>1</v>
      </c>
      <c r="H500" s="45"/>
      <c r="I500" s="45">
        <v>1</v>
      </c>
      <c r="J500" s="32">
        <v>1</v>
      </c>
      <c r="K500" s="35">
        <v>100</v>
      </c>
      <c r="L500" s="36">
        <v>43936</v>
      </c>
      <c r="M500" s="33">
        <f t="shared" si="45"/>
        <v>0</v>
      </c>
      <c r="N500" s="33">
        <f t="shared" si="46"/>
        <v>0</v>
      </c>
      <c r="O500" s="28"/>
      <c r="P500" s="28"/>
      <c r="Q500" s="31"/>
      <c r="R500" s="31"/>
      <c r="S500" s="28"/>
      <c r="T500" s="31"/>
      <c r="U500" s="28">
        <v>1</v>
      </c>
      <c r="V500" s="28" t="s">
        <v>54</v>
      </c>
    </row>
    <row r="501" spans="1:22" ht="115.5" hidden="1" outlineLevel="1" x14ac:dyDescent="0.3">
      <c r="A501" s="28"/>
      <c r="B501" s="29">
        <v>99</v>
      </c>
      <c r="C501" s="28" t="s">
        <v>509</v>
      </c>
      <c r="D501" s="32" t="s">
        <v>579</v>
      </c>
      <c r="E501" s="45"/>
      <c r="F501" s="32" t="s">
        <v>612</v>
      </c>
      <c r="G501" s="45">
        <v>1</v>
      </c>
      <c r="H501" s="45"/>
      <c r="I501" s="45">
        <v>1</v>
      </c>
      <c r="J501" s="32">
        <v>1</v>
      </c>
      <c r="K501" s="35">
        <v>50</v>
      </c>
      <c r="L501" s="36">
        <v>43935</v>
      </c>
      <c r="M501" s="33">
        <f t="shared" si="45"/>
        <v>0</v>
      </c>
      <c r="N501" s="33">
        <f t="shared" si="46"/>
        <v>0</v>
      </c>
      <c r="O501" s="28">
        <v>1</v>
      </c>
      <c r="P501" s="28">
        <v>1</v>
      </c>
      <c r="Q501" s="31">
        <v>100</v>
      </c>
      <c r="R501" s="31"/>
      <c r="S501" s="28"/>
      <c r="T501" s="31"/>
      <c r="U501" s="28">
        <v>1</v>
      </c>
      <c r="V501" s="28" t="s">
        <v>54</v>
      </c>
    </row>
    <row r="502" spans="1:22" ht="115.5" hidden="1" outlineLevel="1" x14ac:dyDescent="0.3">
      <c r="A502" s="28"/>
      <c r="B502" s="29">
        <v>100</v>
      </c>
      <c r="C502" s="28" t="s">
        <v>509</v>
      </c>
      <c r="D502" s="32" t="s">
        <v>579</v>
      </c>
      <c r="E502" s="45"/>
      <c r="F502" s="32" t="s">
        <v>613</v>
      </c>
      <c r="G502" s="45">
        <v>1</v>
      </c>
      <c r="H502" s="45"/>
      <c r="I502" s="45"/>
      <c r="J502" s="32"/>
      <c r="K502" s="35"/>
      <c r="L502" s="32"/>
      <c r="M502" s="33">
        <f t="shared" si="45"/>
        <v>1</v>
      </c>
      <c r="N502" s="33">
        <f t="shared" si="46"/>
        <v>0</v>
      </c>
      <c r="O502" s="28">
        <v>1</v>
      </c>
      <c r="P502" s="28">
        <v>1</v>
      </c>
      <c r="Q502" s="31">
        <v>50</v>
      </c>
      <c r="R502" s="31"/>
      <c r="S502" s="28"/>
      <c r="T502" s="31"/>
      <c r="U502" s="28">
        <v>1</v>
      </c>
      <c r="V502" s="28" t="s">
        <v>54</v>
      </c>
    </row>
    <row r="503" spans="1:22" ht="66" hidden="1" outlineLevel="1" x14ac:dyDescent="0.3">
      <c r="A503" s="28"/>
      <c r="B503" s="29">
        <v>101</v>
      </c>
      <c r="C503" s="28" t="s">
        <v>509</v>
      </c>
      <c r="D503" s="32" t="s">
        <v>579</v>
      </c>
      <c r="E503" s="45" t="s">
        <v>614</v>
      </c>
      <c r="F503" s="32" t="s">
        <v>615</v>
      </c>
      <c r="G503" s="45">
        <v>1</v>
      </c>
      <c r="H503" s="45"/>
      <c r="I503" s="45"/>
      <c r="J503" s="32"/>
      <c r="K503" s="35"/>
      <c r="L503" s="32"/>
      <c r="M503" s="33">
        <f t="shared" si="45"/>
        <v>1</v>
      </c>
      <c r="N503" s="33">
        <f t="shared" si="46"/>
        <v>0</v>
      </c>
      <c r="O503" s="28">
        <v>1</v>
      </c>
      <c r="P503" s="28">
        <v>1</v>
      </c>
      <c r="Q503" s="31">
        <v>100</v>
      </c>
      <c r="R503" s="31"/>
      <c r="S503" s="28"/>
      <c r="T503" s="31"/>
      <c r="U503" s="28">
        <v>1</v>
      </c>
      <c r="V503" s="28" t="s">
        <v>54</v>
      </c>
    </row>
    <row r="504" spans="1:22" ht="115.5" hidden="1" outlineLevel="1" x14ac:dyDescent="0.3">
      <c r="A504" s="28"/>
      <c r="B504" s="29">
        <v>102</v>
      </c>
      <c r="C504" s="28" t="s">
        <v>509</v>
      </c>
      <c r="D504" s="32" t="s">
        <v>579</v>
      </c>
      <c r="E504" s="45"/>
      <c r="F504" s="32" t="s">
        <v>616</v>
      </c>
      <c r="G504" s="45">
        <v>1</v>
      </c>
      <c r="H504" s="45"/>
      <c r="I504" s="45"/>
      <c r="J504" s="32"/>
      <c r="K504" s="35"/>
      <c r="L504" s="32"/>
      <c r="M504" s="33">
        <f t="shared" si="45"/>
        <v>1</v>
      </c>
      <c r="N504" s="33">
        <f t="shared" si="46"/>
        <v>0</v>
      </c>
      <c r="O504" s="28">
        <v>1</v>
      </c>
      <c r="P504" s="28">
        <v>1</v>
      </c>
      <c r="Q504" s="31">
        <v>50</v>
      </c>
      <c r="R504" s="31"/>
      <c r="S504" s="28"/>
      <c r="T504" s="31"/>
      <c r="U504" s="28">
        <v>1</v>
      </c>
      <c r="V504" s="28" t="s">
        <v>54</v>
      </c>
    </row>
    <row r="505" spans="1:22" ht="99" hidden="1" outlineLevel="1" x14ac:dyDescent="0.3">
      <c r="A505" s="28"/>
      <c r="B505" s="29">
        <v>103</v>
      </c>
      <c r="C505" s="28" t="s">
        <v>509</v>
      </c>
      <c r="D505" s="32" t="s">
        <v>579</v>
      </c>
      <c r="E505" s="45" t="s">
        <v>617</v>
      </c>
      <c r="F505" s="32" t="s">
        <v>618</v>
      </c>
      <c r="G505" s="45"/>
      <c r="H505" s="45">
        <v>1</v>
      </c>
      <c r="I505" s="45"/>
      <c r="J505" s="32"/>
      <c r="K505" s="35"/>
      <c r="L505" s="32"/>
      <c r="M505" s="33">
        <f t="shared" si="45"/>
        <v>0</v>
      </c>
      <c r="N505" s="33">
        <f t="shared" si="46"/>
        <v>1</v>
      </c>
      <c r="O505" s="28">
        <v>1</v>
      </c>
      <c r="P505" s="28">
        <v>1</v>
      </c>
      <c r="Q505" s="31">
        <v>100</v>
      </c>
      <c r="R505" s="31"/>
      <c r="S505" s="28"/>
      <c r="T505" s="31"/>
      <c r="U505" s="28">
        <v>1</v>
      </c>
      <c r="V505" s="28" t="s">
        <v>54</v>
      </c>
    </row>
    <row r="506" spans="1:22" ht="82.5" hidden="1" outlineLevel="1" x14ac:dyDescent="0.3">
      <c r="A506" s="28"/>
      <c r="B506" s="29">
        <v>104</v>
      </c>
      <c r="C506" s="28" t="s">
        <v>509</v>
      </c>
      <c r="D506" s="32" t="s">
        <v>579</v>
      </c>
      <c r="E506" s="45"/>
      <c r="F506" s="32" t="s">
        <v>619</v>
      </c>
      <c r="G506" s="45">
        <v>1</v>
      </c>
      <c r="H506" s="45"/>
      <c r="I506" s="45">
        <v>1</v>
      </c>
      <c r="J506" s="32">
        <v>1</v>
      </c>
      <c r="K506" s="35">
        <v>100</v>
      </c>
      <c r="L506" s="36">
        <v>43936</v>
      </c>
      <c r="M506" s="33">
        <f t="shared" si="45"/>
        <v>0</v>
      </c>
      <c r="N506" s="33">
        <f t="shared" si="46"/>
        <v>0</v>
      </c>
      <c r="O506" s="28"/>
      <c r="P506" s="28"/>
      <c r="Q506" s="31"/>
      <c r="R506" s="31"/>
      <c r="S506" s="28"/>
      <c r="T506" s="31"/>
      <c r="U506" s="28">
        <v>1</v>
      </c>
      <c r="V506" s="28" t="s">
        <v>54</v>
      </c>
    </row>
    <row r="507" spans="1:22" ht="82.5" hidden="1" outlineLevel="1" x14ac:dyDescent="0.3">
      <c r="A507" s="28"/>
      <c r="B507" s="29">
        <v>105</v>
      </c>
      <c r="C507" s="28" t="s">
        <v>509</v>
      </c>
      <c r="D507" s="32" t="s">
        <v>579</v>
      </c>
      <c r="E507" s="45"/>
      <c r="F507" s="32" t="s">
        <v>620</v>
      </c>
      <c r="G507" s="45">
        <v>1</v>
      </c>
      <c r="H507" s="45"/>
      <c r="I507" s="45">
        <v>1</v>
      </c>
      <c r="J507" s="32">
        <v>1</v>
      </c>
      <c r="K507" s="35">
        <v>35</v>
      </c>
      <c r="L507" s="36">
        <v>43935</v>
      </c>
      <c r="M507" s="33">
        <f t="shared" si="45"/>
        <v>0</v>
      </c>
      <c r="N507" s="33">
        <f t="shared" si="46"/>
        <v>0</v>
      </c>
      <c r="O507" s="28"/>
      <c r="P507" s="28"/>
      <c r="Q507" s="31"/>
      <c r="R507" s="31"/>
      <c r="S507" s="28"/>
      <c r="T507" s="31"/>
      <c r="U507" s="28">
        <v>1</v>
      </c>
      <c r="V507" s="28" t="s">
        <v>54</v>
      </c>
    </row>
    <row r="508" spans="1:22" ht="99" hidden="1" outlineLevel="1" x14ac:dyDescent="0.3">
      <c r="A508" s="28"/>
      <c r="B508" s="29">
        <v>106</v>
      </c>
      <c r="C508" s="28" t="s">
        <v>509</v>
      </c>
      <c r="D508" s="32" t="s">
        <v>579</v>
      </c>
      <c r="E508" s="45"/>
      <c r="F508" s="32" t="s">
        <v>621</v>
      </c>
      <c r="G508" s="45">
        <v>1</v>
      </c>
      <c r="H508" s="45"/>
      <c r="I508" s="45">
        <v>1</v>
      </c>
      <c r="J508" s="32">
        <v>2</v>
      </c>
      <c r="K508" s="35">
        <v>75</v>
      </c>
      <c r="L508" s="37">
        <v>43935</v>
      </c>
      <c r="M508" s="33">
        <f t="shared" si="45"/>
        <v>0</v>
      </c>
      <c r="N508" s="33">
        <f t="shared" si="46"/>
        <v>0</v>
      </c>
      <c r="O508" s="28"/>
      <c r="P508" s="28"/>
      <c r="Q508" s="31"/>
      <c r="R508" s="31"/>
      <c r="S508" s="28"/>
      <c r="T508" s="31"/>
      <c r="U508" s="28">
        <v>1</v>
      </c>
      <c r="V508" s="28" t="s">
        <v>54</v>
      </c>
    </row>
    <row r="509" spans="1:22" ht="132" hidden="1" outlineLevel="1" x14ac:dyDescent="0.3">
      <c r="A509" s="28"/>
      <c r="B509" s="29">
        <v>107</v>
      </c>
      <c r="C509" s="28" t="s">
        <v>509</v>
      </c>
      <c r="D509" s="32" t="s">
        <v>579</v>
      </c>
      <c r="E509" s="45"/>
      <c r="F509" s="32" t="s">
        <v>622</v>
      </c>
      <c r="G509" s="45">
        <v>1</v>
      </c>
      <c r="H509" s="45"/>
      <c r="I509" s="45">
        <v>1</v>
      </c>
      <c r="J509" s="32">
        <v>2</v>
      </c>
      <c r="K509" s="35">
        <v>200</v>
      </c>
      <c r="L509" s="37">
        <v>43934</v>
      </c>
      <c r="M509" s="33">
        <f t="shared" si="45"/>
        <v>0</v>
      </c>
      <c r="N509" s="33">
        <f t="shared" si="46"/>
        <v>0</v>
      </c>
      <c r="O509" s="28">
        <v>1</v>
      </c>
      <c r="P509" s="28">
        <v>1</v>
      </c>
      <c r="Q509" s="31">
        <v>200</v>
      </c>
      <c r="R509" s="31"/>
      <c r="S509" s="28"/>
      <c r="T509" s="31"/>
      <c r="U509" s="28">
        <v>1</v>
      </c>
      <c r="V509" s="28" t="s">
        <v>54</v>
      </c>
    </row>
    <row r="510" spans="1:22" ht="115.5" hidden="1" outlineLevel="1" x14ac:dyDescent="0.3">
      <c r="A510" s="28"/>
      <c r="B510" s="29">
        <v>108</v>
      </c>
      <c r="C510" s="28" t="s">
        <v>509</v>
      </c>
      <c r="D510" s="32" t="s">
        <v>579</v>
      </c>
      <c r="E510" s="45"/>
      <c r="F510" s="32" t="s">
        <v>623</v>
      </c>
      <c r="G510" s="45">
        <v>1</v>
      </c>
      <c r="H510" s="45"/>
      <c r="I510" s="45">
        <v>1</v>
      </c>
      <c r="J510" s="32">
        <v>1</v>
      </c>
      <c r="K510" s="35">
        <v>68</v>
      </c>
      <c r="L510" s="37">
        <v>43934</v>
      </c>
      <c r="M510" s="33">
        <f t="shared" si="45"/>
        <v>0</v>
      </c>
      <c r="N510" s="33">
        <f t="shared" si="46"/>
        <v>0</v>
      </c>
      <c r="O510" s="28"/>
      <c r="P510" s="28"/>
      <c r="Q510" s="31"/>
      <c r="R510" s="31"/>
      <c r="S510" s="28"/>
      <c r="T510" s="31"/>
      <c r="U510" s="28">
        <v>1</v>
      </c>
      <c r="V510" s="28" t="s">
        <v>54</v>
      </c>
    </row>
    <row r="511" spans="1:22" ht="115.5" hidden="1" outlineLevel="1" x14ac:dyDescent="0.3">
      <c r="A511" s="28"/>
      <c r="B511" s="29">
        <v>109</v>
      </c>
      <c r="C511" s="28" t="s">
        <v>509</v>
      </c>
      <c r="D511" s="32" t="s">
        <v>579</v>
      </c>
      <c r="E511" s="45"/>
      <c r="F511" s="32" t="s">
        <v>624</v>
      </c>
      <c r="G511" s="45">
        <v>1</v>
      </c>
      <c r="H511" s="45"/>
      <c r="I511" s="45">
        <v>1</v>
      </c>
      <c r="J511" s="32">
        <v>1</v>
      </c>
      <c r="K511" s="35">
        <v>50</v>
      </c>
      <c r="L511" s="37">
        <v>43936</v>
      </c>
      <c r="M511" s="33">
        <f t="shared" si="45"/>
        <v>0</v>
      </c>
      <c r="N511" s="33">
        <f t="shared" si="46"/>
        <v>0</v>
      </c>
      <c r="O511" s="28"/>
      <c r="P511" s="28"/>
      <c r="Q511" s="31"/>
      <c r="R511" s="31"/>
      <c r="S511" s="28"/>
      <c r="T511" s="31"/>
      <c r="U511" s="28">
        <v>1</v>
      </c>
      <c r="V511" s="28" t="s">
        <v>54</v>
      </c>
    </row>
    <row r="512" spans="1:22" ht="115.5" hidden="1" outlineLevel="1" x14ac:dyDescent="0.3">
      <c r="A512" s="28"/>
      <c r="B512" s="29">
        <v>110</v>
      </c>
      <c r="C512" s="28" t="s">
        <v>509</v>
      </c>
      <c r="D512" s="32" t="s">
        <v>579</v>
      </c>
      <c r="E512" s="45"/>
      <c r="F512" s="32" t="s">
        <v>625</v>
      </c>
      <c r="G512" s="45">
        <v>1</v>
      </c>
      <c r="H512" s="45"/>
      <c r="I512" s="45">
        <v>1</v>
      </c>
      <c r="J512" s="32">
        <v>1</v>
      </c>
      <c r="K512" s="35">
        <v>80</v>
      </c>
      <c r="L512" s="37">
        <v>43942</v>
      </c>
      <c r="M512" s="33">
        <f t="shared" si="45"/>
        <v>0</v>
      </c>
      <c r="N512" s="33">
        <f t="shared" si="46"/>
        <v>0</v>
      </c>
      <c r="O512" s="28"/>
      <c r="P512" s="28"/>
      <c r="Q512" s="31"/>
      <c r="R512" s="31"/>
      <c r="S512" s="28"/>
      <c r="T512" s="31"/>
      <c r="U512" s="28">
        <v>1</v>
      </c>
      <c r="V512" s="28" t="s">
        <v>54</v>
      </c>
    </row>
    <row r="513" spans="1:22" ht="115.5" hidden="1" outlineLevel="1" x14ac:dyDescent="0.3">
      <c r="A513" s="28"/>
      <c r="B513" s="29">
        <v>111</v>
      </c>
      <c r="C513" s="28" t="s">
        <v>509</v>
      </c>
      <c r="D513" s="32" t="s">
        <v>579</v>
      </c>
      <c r="E513" s="45"/>
      <c r="F513" s="32" t="s">
        <v>626</v>
      </c>
      <c r="G513" s="45">
        <v>1</v>
      </c>
      <c r="H513" s="45"/>
      <c r="I513" s="45"/>
      <c r="J513" s="32"/>
      <c r="K513" s="35"/>
      <c r="L513" s="57"/>
      <c r="M513" s="33">
        <f t="shared" si="45"/>
        <v>1</v>
      </c>
      <c r="N513" s="33">
        <f t="shared" si="46"/>
        <v>0</v>
      </c>
      <c r="O513" s="28">
        <v>1</v>
      </c>
      <c r="P513" s="28">
        <v>1</v>
      </c>
      <c r="Q513" s="31">
        <v>100</v>
      </c>
      <c r="R513" s="31"/>
      <c r="S513" s="28"/>
      <c r="T513" s="31"/>
      <c r="U513" s="28">
        <v>1</v>
      </c>
      <c r="V513" s="28" t="s">
        <v>54</v>
      </c>
    </row>
    <row r="514" spans="1:22" ht="115.5" hidden="1" outlineLevel="1" x14ac:dyDescent="0.3">
      <c r="A514" s="28"/>
      <c r="B514" s="29">
        <v>112</v>
      </c>
      <c r="C514" s="28" t="s">
        <v>509</v>
      </c>
      <c r="D514" s="32" t="s">
        <v>579</v>
      </c>
      <c r="E514" s="45"/>
      <c r="F514" s="32" t="s">
        <v>627</v>
      </c>
      <c r="G514" s="45">
        <v>1</v>
      </c>
      <c r="H514" s="45"/>
      <c r="I514" s="45"/>
      <c r="J514" s="32"/>
      <c r="K514" s="35"/>
      <c r="L514" s="57"/>
      <c r="M514" s="33">
        <f t="shared" si="45"/>
        <v>1</v>
      </c>
      <c r="N514" s="33">
        <f t="shared" si="46"/>
        <v>0</v>
      </c>
      <c r="O514" s="28">
        <v>1</v>
      </c>
      <c r="P514" s="28">
        <v>1</v>
      </c>
      <c r="Q514" s="31">
        <v>200</v>
      </c>
      <c r="R514" s="31"/>
      <c r="S514" s="28"/>
      <c r="T514" s="31"/>
      <c r="U514" s="28">
        <v>1</v>
      </c>
      <c r="V514" s="28" t="s">
        <v>54</v>
      </c>
    </row>
    <row r="515" spans="1:22" ht="99" hidden="1" outlineLevel="1" x14ac:dyDescent="0.3">
      <c r="A515" s="28"/>
      <c r="B515" s="29">
        <v>113</v>
      </c>
      <c r="C515" s="28" t="s">
        <v>509</v>
      </c>
      <c r="D515" s="32" t="s">
        <v>579</v>
      </c>
      <c r="E515" s="45" t="s">
        <v>628</v>
      </c>
      <c r="F515" s="32" t="s">
        <v>629</v>
      </c>
      <c r="G515" s="45"/>
      <c r="H515" s="45">
        <v>1</v>
      </c>
      <c r="I515" s="45">
        <v>1</v>
      </c>
      <c r="J515" s="32">
        <v>1</v>
      </c>
      <c r="K515" s="35">
        <v>32</v>
      </c>
      <c r="L515" s="37">
        <v>43931</v>
      </c>
      <c r="M515" s="33">
        <f t="shared" si="45"/>
        <v>0</v>
      </c>
      <c r="N515" s="33">
        <f t="shared" si="46"/>
        <v>0</v>
      </c>
      <c r="O515" s="28"/>
      <c r="P515" s="28"/>
      <c r="Q515" s="31"/>
      <c r="R515" s="31"/>
      <c r="S515" s="28"/>
      <c r="T515" s="31"/>
      <c r="U515" s="28"/>
      <c r="V515" s="28" t="s">
        <v>54</v>
      </c>
    </row>
    <row r="516" spans="1:22" ht="99" hidden="1" outlineLevel="1" x14ac:dyDescent="0.3">
      <c r="A516" s="28"/>
      <c r="B516" s="29">
        <v>114</v>
      </c>
      <c r="C516" s="28" t="s">
        <v>509</v>
      </c>
      <c r="D516" s="32" t="s">
        <v>579</v>
      </c>
      <c r="E516" s="45" t="s">
        <v>630</v>
      </c>
      <c r="F516" s="32" t="s">
        <v>631</v>
      </c>
      <c r="G516" s="45"/>
      <c r="H516" s="45">
        <v>1</v>
      </c>
      <c r="I516" s="45">
        <v>1</v>
      </c>
      <c r="J516" s="32">
        <v>1</v>
      </c>
      <c r="K516" s="35">
        <v>12</v>
      </c>
      <c r="L516" s="36" t="s">
        <v>167</v>
      </c>
      <c r="M516" s="33">
        <f t="shared" si="45"/>
        <v>0</v>
      </c>
      <c r="N516" s="33">
        <f t="shared" si="46"/>
        <v>0</v>
      </c>
      <c r="O516" s="28"/>
      <c r="P516" s="28"/>
      <c r="Q516" s="31"/>
      <c r="R516" s="31"/>
      <c r="S516" s="28"/>
      <c r="T516" s="31"/>
      <c r="U516" s="28"/>
      <c r="V516" s="28" t="s">
        <v>54</v>
      </c>
    </row>
    <row r="517" spans="1:22" ht="115.5" hidden="1" outlineLevel="1" x14ac:dyDescent="0.3">
      <c r="A517" s="28"/>
      <c r="B517" s="29">
        <v>115</v>
      </c>
      <c r="C517" s="28" t="s">
        <v>509</v>
      </c>
      <c r="D517" s="32" t="s">
        <v>579</v>
      </c>
      <c r="E517" s="45" t="s">
        <v>632</v>
      </c>
      <c r="F517" s="32" t="s">
        <v>633</v>
      </c>
      <c r="G517" s="45"/>
      <c r="H517" s="45">
        <v>1</v>
      </c>
      <c r="I517" s="45">
        <v>1</v>
      </c>
      <c r="J517" s="32">
        <v>1</v>
      </c>
      <c r="K517" s="35">
        <v>12.1</v>
      </c>
      <c r="L517" s="37">
        <v>43936</v>
      </c>
      <c r="M517" s="33">
        <f t="shared" si="45"/>
        <v>0</v>
      </c>
      <c r="N517" s="33">
        <f t="shared" si="46"/>
        <v>0</v>
      </c>
      <c r="O517" s="28"/>
      <c r="P517" s="28"/>
      <c r="Q517" s="31"/>
      <c r="R517" s="31"/>
      <c r="S517" s="28"/>
      <c r="T517" s="31"/>
      <c r="U517" s="28"/>
      <c r="V517" s="28" t="s">
        <v>54</v>
      </c>
    </row>
    <row r="518" spans="1:22" ht="115.5" hidden="1" outlineLevel="1" x14ac:dyDescent="0.3">
      <c r="A518" s="28"/>
      <c r="B518" s="29">
        <v>116</v>
      </c>
      <c r="C518" s="28" t="s">
        <v>509</v>
      </c>
      <c r="D518" s="32" t="s">
        <v>579</v>
      </c>
      <c r="E518" s="45" t="s">
        <v>632</v>
      </c>
      <c r="F518" s="32" t="s">
        <v>634</v>
      </c>
      <c r="G518" s="45"/>
      <c r="H518" s="45">
        <v>1</v>
      </c>
      <c r="I518" s="45">
        <v>1</v>
      </c>
      <c r="J518" s="32">
        <v>1</v>
      </c>
      <c r="K518" s="35">
        <v>80</v>
      </c>
      <c r="L518" s="36" t="s">
        <v>167</v>
      </c>
      <c r="M518" s="33">
        <f t="shared" si="45"/>
        <v>0</v>
      </c>
      <c r="N518" s="33">
        <f t="shared" si="46"/>
        <v>0</v>
      </c>
      <c r="O518" s="28"/>
      <c r="P518" s="28"/>
      <c r="Q518" s="31"/>
      <c r="R518" s="31"/>
      <c r="S518" s="28"/>
      <c r="T518" s="31"/>
      <c r="U518" s="28"/>
      <c r="V518" s="28" t="s">
        <v>54</v>
      </c>
    </row>
    <row r="519" spans="1:22" ht="115.5" hidden="1" outlineLevel="1" x14ac:dyDescent="0.3">
      <c r="A519" s="28"/>
      <c r="B519" s="29">
        <v>117</v>
      </c>
      <c r="C519" s="28" t="s">
        <v>509</v>
      </c>
      <c r="D519" s="32" t="s">
        <v>579</v>
      </c>
      <c r="E519" s="45" t="s">
        <v>635</v>
      </c>
      <c r="F519" s="32" t="s">
        <v>636</v>
      </c>
      <c r="G519" s="45"/>
      <c r="H519" s="45">
        <v>1</v>
      </c>
      <c r="I519" s="45">
        <v>1</v>
      </c>
      <c r="J519" s="32">
        <v>1</v>
      </c>
      <c r="K519" s="35">
        <v>63</v>
      </c>
      <c r="L519" s="37">
        <v>43936</v>
      </c>
      <c r="M519" s="33">
        <f t="shared" si="45"/>
        <v>0</v>
      </c>
      <c r="N519" s="33">
        <f t="shared" si="46"/>
        <v>0</v>
      </c>
      <c r="O519" s="28"/>
      <c r="P519" s="28"/>
      <c r="Q519" s="31"/>
      <c r="R519" s="31"/>
      <c r="S519" s="28"/>
      <c r="T519" s="31"/>
      <c r="U519" s="28"/>
      <c r="V519" s="28" t="s">
        <v>54</v>
      </c>
    </row>
    <row r="520" spans="1:22" ht="82.5" hidden="1" outlineLevel="1" x14ac:dyDescent="0.3">
      <c r="A520" s="28"/>
      <c r="B520" s="29">
        <v>118</v>
      </c>
      <c r="C520" s="28" t="s">
        <v>509</v>
      </c>
      <c r="D520" s="32" t="s">
        <v>579</v>
      </c>
      <c r="E520" s="45" t="s">
        <v>632</v>
      </c>
      <c r="F520" s="32" t="s">
        <v>637</v>
      </c>
      <c r="G520" s="45"/>
      <c r="H520" s="45">
        <v>1</v>
      </c>
      <c r="I520" s="45"/>
      <c r="J520" s="32"/>
      <c r="K520" s="35"/>
      <c r="L520" s="57"/>
      <c r="M520" s="33">
        <f t="shared" si="45"/>
        <v>0</v>
      </c>
      <c r="N520" s="33">
        <f t="shared" si="46"/>
        <v>1</v>
      </c>
      <c r="O520" s="28">
        <v>1</v>
      </c>
      <c r="P520" s="28">
        <v>1</v>
      </c>
      <c r="Q520" s="31">
        <v>100</v>
      </c>
      <c r="R520" s="31"/>
      <c r="S520" s="28"/>
      <c r="T520" s="31"/>
      <c r="U520" s="28">
        <v>1</v>
      </c>
      <c r="V520" s="28" t="s">
        <v>54</v>
      </c>
    </row>
    <row r="521" spans="1:22" ht="82.5" hidden="1" outlineLevel="1" x14ac:dyDescent="0.3">
      <c r="A521" s="28"/>
      <c r="B521" s="29">
        <v>119</v>
      </c>
      <c r="C521" s="28" t="s">
        <v>509</v>
      </c>
      <c r="D521" s="32" t="s">
        <v>579</v>
      </c>
      <c r="E521" s="45"/>
      <c r="F521" s="32" t="s">
        <v>638</v>
      </c>
      <c r="G521" s="45">
        <v>1</v>
      </c>
      <c r="H521" s="45"/>
      <c r="I521" s="45"/>
      <c r="J521" s="32"/>
      <c r="K521" s="35"/>
      <c r="L521" s="32"/>
      <c r="M521" s="33">
        <f t="shared" si="45"/>
        <v>1</v>
      </c>
      <c r="N521" s="33">
        <f t="shared" si="46"/>
        <v>0</v>
      </c>
      <c r="O521" s="28"/>
      <c r="P521" s="28"/>
      <c r="Q521" s="31"/>
      <c r="R521" s="31">
        <v>1</v>
      </c>
      <c r="S521" s="28">
        <v>1</v>
      </c>
      <c r="T521" s="31">
        <v>100</v>
      </c>
      <c r="U521" s="28">
        <v>1</v>
      </c>
      <c r="V521" s="28" t="s">
        <v>54</v>
      </c>
    </row>
    <row r="522" spans="1:22" ht="66" hidden="1" outlineLevel="1" x14ac:dyDescent="0.3">
      <c r="A522" s="28"/>
      <c r="B522" s="29">
        <v>120</v>
      </c>
      <c r="C522" s="28" t="s">
        <v>509</v>
      </c>
      <c r="D522" s="32" t="s">
        <v>579</v>
      </c>
      <c r="E522" s="45"/>
      <c r="F522" s="32" t="s">
        <v>639</v>
      </c>
      <c r="G522" s="45">
        <v>1</v>
      </c>
      <c r="H522" s="45"/>
      <c r="I522" s="45">
        <v>1</v>
      </c>
      <c r="J522" s="32">
        <v>1</v>
      </c>
      <c r="K522" s="35">
        <v>100</v>
      </c>
      <c r="L522" s="36" t="s">
        <v>640</v>
      </c>
      <c r="M522" s="33">
        <f t="shared" si="45"/>
        <v>0</v>
      </c>
      <c r="N522" s="33">
        <f t="shared" si="46"/>
        <v>0</v>
      </c>
      <c r="O522" s="28">
        <v>1</v>
      </c>
      <c r="P522" s="28">
        <v>1</v>
      </c>
      <c r="Q522" s="31">
        <v>50</v>
      </c>
      <c r="R522" s="31"/>
      <c r="S522" s="28"/>
      <c r="T522" s="31"/>
      <c r="U522" s="28">
        <v>1</v>
      </c>
      <c r="V522" s="28" t="s">
        <v>54</v>
      </c>
    </row>
    <row r="523" spans="1:22" ht="99" hidden="1" outlineLevel="1" x14ac:dyDescent="0.3">
      <c r="A523" s="28"/>
      <c r="B523" s="29">
        <v>121</v>
      </c>
      <c r="C523" s="28" t="s">
        <v>509</v>
      </c>
      <c r="D523" s="32" t="s">
        <v>579</v>
      </c>
      <c r="E523" s="45"/>
      <c r="F523" s="32" t="s">
        <v>641</v>
      </c>
      <c r="G523" s="45">
        <v>1</v>
      </c>
      <c r="H523" s="45"/>
      <c r="I523" s="45">
        <v>1</v>
      </c>
      <c r="J523" s="32">
        <v>1</v>
      </c>
      <c r="K523" s="35">
        <v>10</v>
      </c>
      <c r="L523" s="37">
        <v>43936</v>
      </c>
      <c r="M523" s="33">
        <f t="shared" si="45"/>
        <v>0</v>
      </c>
      <c r="N523" s="33">
        <f t="shared" si="46"/>
        <v>0</v>
      </c>
      <c r="O523" s="28"/>
      <c r="P523" s="28"/>
      <c r="Q523" s="31"/>
      <c r="R523" s="31"/>
      <c r="S523" s="28"/>
      <c r="T523" s="31"/>
      <c r="U523" s="28">
        <v>1</v>
      </c>
      <c r="V523" s="28" t="s">
        <v>54</v>
      </c>
    </row>
    <row r="524" spans="1:22" ht="66" hidden="1" outlineLevel="1" x14ac:dyDescent="0.3">
      <c r="A524" s="28"/>
      <c r="B524" s="29">
        <v>122</v>
      </c>
      <c r="C524" s="28" t="s">
        <v>509</v>
      </c>
      <c r="D524" s="32" t="s">
        <v>579</v>
      </c>
      <c r="E524" s="45"/>
      <c r="F524" s="32" t="s">
        <v>642</v>
      </c>
      <c r="G524" s="45">
        <v>1</v>
      </c>
      <c r="H524" s="45"/>
      <c r="I524" s="45"/>
      <c r="J524" s="32"/>
      <c r="K524" s="35"/>
      <c r="L524" s="32"/>
      <c r="M524" s="33">
        <f t="shared" si="45"/>
        <v>1</v>
      </c>
      <c r="N524" s="33">
        <f t="shared" si="46"/>
        <v>0</v>
      </c>
      <c r="O524" s="28">
        <v>1</v>
      </c>
      <c r="P524" s="28">
        <v>1</v>
      </c>
      <c r="Q524" s="31">
        <v>100</v>
      </c>
      <c r="R524" s="31"/>
      <c r="S524" s="28"/>
      <c r="T524" s="31"/>
      <c r="U524" s="28">
        <v>1</v>
      </c>
      <c r="V524" s="28" t="s">
        <v>54</v>
      </c>
    </row>
    <row r="525" spans="1:22" ht="66" hidden="1" outlineLevel="1" x14ac:dyDescent="0.3">
      <c r="A525" s="28"/>
      <c r="B525" s="29">
        <v>123</v>
      </c>
      <c r="C525" s="28" t="s">
        <v>509</v>
      </c>
      <c r="D525" s="32" t="s">
        <v>579</v>
      </c>
      <c r="E525" s="45"/>
      <c r="F525" s="32" t="s">
        <v>643</v>
      </c>
      <c r="G525" s="45">
        <v>1</v>
      </c>
      <c r="H525" s="45"/>
      <c r="I525" s="45"/>
      <c r="J525" s="32"/>
      <c r="K525" s="35"/>
      <c r="L525" s="32"/>
      <c r="M525" s="33">
        <f t="shared" si="45"/>
        <v>1</v>
      </c>
      <c r="N525" s="33">
        <f t="shared" si="46"/>
        <v>0</v>
      </c>
      <c r="O525" s="28">
        <v>1</v>
      </c>
      <c r="P525" s="28">
        <v>1</v>
      </c>
      <c r="Q525" s="31">
        <v>100</v>
      </c>
      <c r="R525" s="31"/>
      <c r="S525" s="28"/>
      <c r="T525" s="31"/>
      <c r="U525" s="28">
        <v>1</v>
      </c>
      <c r="V525" s="28" t="s">
        <v>54</v>
      </c>
    </row>
    <row r="526" spans="1:22" ht="82.5" hidden="1" outlineLevel="1" x14ac:dyDescent="0.3">
      <c r="A526" s="28"/>
      <c r="B526" s="29">
        <v>124</v>
      </c>
      <c r="C526" s="28" t="s">
        <v>509</v>
      </c>
      <c r="D526" s="32" t="s">
        <v>579</v>
      </c>
      <c r="E526" s="45"/>
      <c r="F526" s="32" t="s">
        <v>644</v>
      </c>
      <c r="G526" s="45">
        <v>1</v>
      </c>
      <c r="H526" s="45"/>
      <c r="I526" s="45">
        <v>1</v>
      </c>
      <c r="J526" s="32">
        <v>2</v>
      </c>
      <c r="K526" s="35">
        <v>10</v>
      </c>
      <c r="L526" s="37">
        <v>43936</v>
      </c>
      <c r="M526" s="33">
        <f t="shared" si="45"/>
        <v>0</v>
      </c>
      <c r="N526" s="33">
        <f t="shared" si="46"/>
        <v>0</v>
      </c>
      <c r="O526" s="28"/>
      <c r="P526" s="28"/>
      <c r="Q526" s="31"/>
      <c r="R526" s="31"/>
      <c r="S526" s="28"/>
      <c r="T526" s="31"/>
      <c r="U526" s="28">
        <v>1</v>
      </c>
      <c r="V526" s="28" t="s">
        <v>54</v>
      </c>
    </row>
    <row r="527" spans="1:22" ht="99" hidden="1" outlineLevel="1" x14ac:dyDescent="0.3">
      <c r="A527" s="28"/>
      <c r="B527" s="29">
        <v>125</v>
      </c>
      <c r="C527" s="28" t="s">
        <v>509</v>
      </c>
      <c r="D527" s="32" t="s">
        <v>579</v>
      </c>
      <c r="E527" s="45" t="s">
        <v>582</v>
      </c>
      <c r="F527" s="32" t="s">
        <v>645</v>
      </c>
      <c r="G527" s="45"/>
      <c r="H527" s="45">
        <v>1</v>
      </c>
      <c r="I527" s="45"/>
      <c r="J527" s="32"/>
      <c r="K527" s="35"/>
      <c r="L527" s="32"/>
      <c r="M527" s="33">
        <f t="shared" si="45"/>
        <v>0</v>
      </c>
      <c r="N527" s="33">
        <f t="shared" si="46"/>
        <v>1</v>
      </c>
      <c r="O527" s="28">
        <v>1</v>
      </c>
      <c r="P527" s="28">
        <v>1</v>
      </c>
      <c r="Q527" s="31">
        <v>50</v>
      </c>
      <c r="R527" s="31"/>
      <c r="S527" s="28"/>
      <c r="T527" s="31"/>
      <c r="U527" s="28">
        <v>1</v>
      </c>
      <c r="V527" s="28" t="s">
        <v>54</v>
      </c>
    </row>
    <row r="528" spans="1:22" ht="82.5" hidden="1" outlineLevel="1" x14ac:dyDescent="0.3">
      <c r="A528" s="28"/>
      <c r="B528" s="29">
        <v>126</v>
      </c>
      <c r="C528" s="28" t="s">
        <v>509</v>
      </c>
      <c r="D528" s="32" t="s">
        <v>579</v>
      </c>
      <c r="E528" s="32" t="s">
        <v>646</v>
      </c>
      <c r="F528" s="32" t="s">
        <v>647</v>
      </c>
      <c r="G528" s="32"/>
      <c r="H528" s="32">
        <v>1</v>
      </c>
      <c r="I528" s="32">
        <v>1</v>
      </c>
      <c r="J528" s="32" t="s">
        <v>167</v>
      </c>
      <c r="K528" s="35" t="s">
        <v>167</v>
      </c>
      <c r="L528" s="36" t="s">
        <v>167</v>
      </c>
      <c r="M528" s="33">
        <f t="shared" si="45"/>
        <v>0</v>
      </c>
      <c r="N528" s="33">
        <f t="shared" si="46"/>
        <v>0</v>
      </c>
      <c r="O528" s="28"/>
      <c r="P528" s="28"/>
      <c r="Q528" s="31"/>
      <c r="R528" s="31"/>
      <c r="S528" s="28"/>
      <c r="T528" s="31"/>
      <c r="U528" s="28"/>
      <c r="V528" s="28" t="s">
        <v>54</v>
      </c>
    </row>
    <row r="529" spans="1:22" ht="82.5" hidden="1" outlineLevel="1" x14ac:dyDescent="0.3">
      <c r="A529" s="28"/>
      <c r="B529" s="29">
        <v>127</v>
      </c>
      <c r="C529" s="28" t="s">
        <v>484</v>
      </c>
      <c r="D529" s="32" t="s">
        <v>648</v>
      </c>
      <c r="E529" s="32"/>
      <c r="F529" s="32" t="s">
        <v>649</v>
      </c>
      <c r="G529" s="32">
        <v>1</v>
      </c>
      <c r="H529" s="32"/>
      <c r="I529" s="32">
        <v>1</v>
      </c>
      <c r="J529" s="32">
        <v>1</v>
      </c>
      <c r="K529" s="35">
        <v>20</v>
      </c>
      <c r="L529" s="36">
        <v>43936</v>
      </c>
      <c r="M529" s="33">
        <f t="shared" si="45"/>
        <v>0</v>
      </c>
      <c r="N529" s="33">
        <f t="shared" si="46"/>
        <v>0</v>
      </c>
      <c r="O529" s="28"/>
      <c r="P529" s="28"/>
      <c r="Q529" s="31"/>
      <c r="R529" s="31"/>
      <c r="S529" s="28"/>
      <c r="T529" s="31"/>
      <c r="U529" s="28">
        <v>1</v>
      </c>
      <c r="V529" s="28" t="s">
        <v>54</v>
      </c>
    </row>
    <row r="530" spans="1:22" ht="66" hidden="1" outlineLevel="1" x14ac:dyDescent="0.3">
      <c r="A530" s="28"/>
      <c r="B530" s="29">
        <v>128</v>
      </c>
      <c r="C530" s="28" t="s">
        <v>484</v>
      </c>
      <c r="D530" s="32" t="s">
        <v>648</v>
      </c>
      <c r="E530" s="32" t="s">
        <v>650</v>
      </c>
      <c r="F530" s="32" t="s">
        <v>651</v>
      </c>
      <c r="G530" s="32"/>
      <c r="H530" s="32">
        <v>1</v>
      </c>
      <c r="I530" s="58">
        <v>1</v>
      </c>
      <c r="J530" s="58">
        <v>2</v>
      </c>
      <c r="K530" s="59">
        <v>9</v>
      </c>
      <c r="L530" s="60" t="s">
        <v>652</v>
      </c>
      <c r="M530" s="33">
        <f t="shared" si="45"/>
        <v>0</v>
      </c>
      <c r="N530" s="33">
        <f t="shared" si="46"/>
        <v>0</v>
      </c>
      <c r="O530" s="28"/>
      <c r="P530" s="28"/>
      <c r="Q530" s="31"/>
      <c r="R530" s="31"/>
      <c r="S530" s="28"/>
      <c r="T530" s="31"/>
      <c r="U530" s="28">
        <v>1</v>
      </c>
      <c r="V530" s="28" t="s">
        <v>54</v>
      </c>
    </row>
    <row r="531" spans="1:22" ht="49.5" hidden="1" outlineLevel="1" x14ac:dyDescent="0.3">
      <c r="A531" s="28"/>
      <c r="B531" s="29">
        <v>129</v>
      </c>
      <c r="C531" s="28" t="s">
        <v>484</v>
      </c>
      <c r="D531" s="32" t="s">
        <v>648</v>
      </c>
      <c r="E531" s="32" t="s">
        <v>650</v>
      </c>
      <c r="F531" s="32" t="s">
        <v>653</v>
      </c>
      <c r="G531" s="32"/>
      <c r="H531" s="32">
        <v>1</v>
      </c>
      <c r="I531" s="32">
        <v>1</v>
      </c>
      <c r="J531" s="32">
        <v>1</v>
      </c>
      <c r="K531" s="35">
        <v>30</v>
      </c>
      <c r="L531" s="36" t="s">
        <v>652</v>
      </c>
      <c r="M531" s="33">
        <f t="shared" ref="M531:M587" si="47">IF(AND(G531=1,NOT(I531=1)),1,0)</f>
        <v>0</v>
      </c>
      <c r="N531" s="33">
        <f t="shared" ref="N531:N587" si="48">IF(AND(H531=1,NOT(I531=1)),1,0)</f>
        <v>0</v>
      </c>
      <c r="O531" s="28"/>
      <c r="P531" s="28"/>
      <c r="Q531" s="31"/>
      <c r="R531" s="31"/>
      <c r="S531" s="28"/>
      <c r="T531" s="31"/>
      <c r="U531" s="28">
        <v>1</v>
      </c>
      <c r="V531" s="28" t="s">
        <v>54</v>
      </c>
    </row>
    <row r="532" spans="1:22" ht="82.5" hidden="1" outlineLevel="1" x14ac:dyDescent="0.3">
      <c r="A532" s="28"/>
      <c r="B532" s="29">
        <v>130</v>
      </c>
      <c r="C532" s="28" t="s">
        <v>484</v>
      </c>
      <c r="D532" s="32" t="s">
        <v>648</v>
      </c>
      <c r="E532" s="32" t="s">
        <v>650</v>
      </c>
      <c r="F532" s="32" t="s">
        <v>654</v>
      </c>
      <c r="G532" s="32"/>
      <c r="H532" s="32">
        <v>1</v>
      </c>
      <c r="I532" s="32">
        <v>1</v>
      </c>
      <c r="J532" s="32">
        <v>1</v>
      </c>
      <c r="K532" s="35">
        <v>200</v>
      </c>
      <c r="L532" s="36" t="s">
        <v>652</v>
      </c>
      <c r="M532" s="33">
        <f t="shared" si="47"/>
        <v>0</v>
      </c>
      <c r="N532" s="33">
        <f t="shared" si="48"/>
        <v>0</v>
      </c>
      <c r="O532" s="28"/>
      <c r="P532" s="28"/>
      <c r="Q532" s="31"/>
      <c r="R532" s="31"/>
      <c r="S532" s="28"/>
      <c r="T532" s="31"/>
      <c r="U532" s="28">
        <v>1</v>
      </c>
      <c r="V532" s="28" t="s">
        <v>54</v>
      </c>
    </row>
    <row r="533" spans="1:22" ht="49.5" hidden="1" outlineLevel="1" x14ac:dyDescent="0.3">
      <c r="A533" s="28"/>
      <c r="B533" s="29">
        <v>131</v>
      </c>
      <c r="C533" s="28" t="s">
        <v>484</v>
      </c>
      <c r="D533" s="32" t="s">
        <v>648</v>
      </c>
      <c r="E533" s="32" t="s">
        <v>650</v>
      </c>
      <c r="F533" s="32" t="s">
        <v>655</v>
      </c>
      <c r="G533" s="32"/>
      <c r="H533" s="32">
        <v>1</v>
      </c>
      <c r="I533" s="32">
        <v>1</v>
      </c>
      <c r="J533" s="32">
        <v>2</v>
      </c>
      <c r="K533" s="35">
        <v>89</v>
      </c>
      <c r="L533" s="36" t="s">
        <v>652</v>
      </c>
      <c r="M533" s="33">
        <f t="shared" si="47"/>
        <v>0</v>
      </c>
      <c r="N533" s="33">
        <f t="shared" si="48"/>
        <v>0</v>
      </c>
      <c r="O533" s="28"/>
      <c r="P533" s="28"/>
      <c r="Q533" s="31"/>
      <c r="R533" s="31"/>
      <c r="S533" s="28"/>
      <c r="T533" s="31"/>
      <c r="U533" s="28">
        <v>1</v>
      </c>
      <c r="V533" s="28" t="s">
        <v>54</v>
      </c>
    </row>
    <row r="534" spans="1:22" ht="49.5" hidden="1" outlineLevel="1" x14ac:dyDescent="0.3">
      <c r="A534" s="28"/>
      <c r="B534" s="29">
        <v>132</v>
      </c>
      <c r="C534" s="28" t="s">
        <v>484</v>
      </c>
      <c r="D534" s="32" t="s">
        <v>648</v>
      </c>
      <c r="E534" s="32" t="s">
        <v>650</v>
      </c>
      <c r="F534" s="32" t="s">
        <v>656</v>
      </c>
      <c r="G534" s="32"/>
      <c r="H534" s="32">
        <v>1</v>
      </c>
      <c r="I534" s="32">
        <v>1</v>
      </c>
      <c r="J534" s="32">
        <v>1</v>
      </c>
      <c r="K534" s="35">
        <v>450</v>
      </c>
      <c r="L534" s="36" t="s">
        <v>652</v>
      </c>
      <c r="M534" s="33">
        <f t="shared" si="47"/>
        <v>0</v>
      </c>
      <c r="N534" s="33">
        <f t="shared" si="48"/>
        <v>0</v>
      </c>
      <c r="O534" s="28"/>
      <c r="P534" s="28"/>
      <c r="Q534" s="31"/>
      <c r="R534" s="31"/>
      <c r="S534" s="28"/>
      <c r="T534" s="31"/>
      <c r="U534" s="28">
        <v>1</v>
      </c>
      <c r="V534" s="28" t="s">
        <v>54</v>
      </c>
    </row>
    <row r="535" spans="1:22" ht="82.5" hidden="1" outlineLevel="1" x14ac:dyDescent="0.3">
      <c r="A535" s="28"/>
      <c r="B535" s="29">
        <v>133</v>
      </c>
      <c r="C535" s="28" t="s">
        <v>484</v>
      </c>
      <c r="D535" s="32" t="s">
        <v>648</v>
      </c>
      <c r="E535" s="32" t="s">
        <v>650</v>
      </c>
      <c r="F535" s="32" t="s">
        <v>657</v>
      </c>
      <c r="G535" s="32"/>
      <c r="H535" s="32">
        <v>1</v>
      </c>
      <c r="I535" s="32">
        <v>1</v>
      </c>
      <c r="J535" s="32">
        <v>1</v>
      </c>
      <c r="K535" s="35">
        <v>50</v>
      </c>
      <c r="L535" s="36" t="s">
        <v>652</v>
      </c>
      <c r="M535" s="33">
        <f t="shared" si="47"/>
        <v>0</v>
      </c>
      <c r="N535" s="33">
        <f t="shared" si="48"/>
        <v>0</v>
      </c>
      <c r="O535" s="28"/>
      <c r="P535" s="28"/>
      <c r="Q535" s="31"/>
      <c r="R535" s="31"/>
      <c r="S535" s="28"/>
      <c r="T535" s="31"/>
      <c r="U535" s="28">
        <v>1</v>
      </c>
      <c r="V535" s="28" t="s">
        <v>54</v>
      </c>
    </row>
    <row r="536" spans="1:22" ht="99" hidden="1" outlineLevel="1" x14ac:dyDescent="0.3">
      <c r="A536" s="28"/>
      <c r="B536" s="29">
        <v>134</v>
      </c>
      <c r="C536" s="28" t="s">
        <v>484</v>
      </c>
      <c r="D536" s="32" t="s">
        <v>648</v>
      </c>
      <c r="E536" s="32" t="s">
        <v>650</v>
      </c>
      <c r="F536" s="32" t="s">
        <v>658</v>
      </c>
      <c r="G536" s="32"/>
      <c r="H536" s="32">
        <v>1</v>
      </c>
      <c r="I536" s="32">
        <v>1</v>
      </c>
      <c r="J536" s="32">
        <v>1</v>
      </c>
      <c r="K536" s="35">
        <v>150</v>
      </c>
      <c r="L536" s="36" t="s">
        <v>652</v>
      </c>
      <c r="M536" s="33">
        <f t="shared" si="47"/>
        <v>0</v>
      </c>
      <c r="N536" s="33">
        <f t="shared" si="48"/>
        <v>0</v>
      </c>
      <c r="O536" s="28"/>
      <c r="P536" s="28"/>
      <c r="Q536" s="31"/>
      <c r="R536" s="31"/>
      <c r="S536" s="28"/>
      <c r="T536" s="31"/>
      <c r="U536" s="28">
        <v>1</v>
      </c>
      <c r="V536" s="28" t="s">
        <v>54</v>
      </c>
    </row>
    <row r="537" spans="1:22" ht="82.5" hidden="1" outlineLevel="1" x14ac:dyDescent="0.3">
      <c r="A537" s="28"/>
      <c r="B537" s="29">
        <v>135</v>
      </c>
      <c r="C537" s="28" t="s">
        <v>484</v>
      </c>
      <c r="D537" s="32" t="s">
        <v>648</v>
      </c>
      <c r="E537" s="32" t="s">
        <v>650</v>
      </c>
      <c r="F537" s="32" t="s">
        <v>659</v>
      </c>
      <c r="G537" s="32"/>
      <c r="H537" s="32">
        <v>1</v>
      </c>
      <c r="I537" s="58">
        <v>1</v>
      </c>
      <c r="J537" s="58">
        <v>1</v>
      </c>
      <c r="K537" s="59">
        <v>360</v>
      </c>
      <c r="L537" s="60" t="s">
        <v>652</v>
      </c>
      <c r="M537" s="33">
        <f t="shared" si="47"/>
        <v>0</v>
      </c>
      <c r="N537" s="33">
        <f t="shared" si="48"/>
        <v>0</v>
      </c>
      <c r="O537" s="28"/>
      <c r="P537" s="28"/>
      <c r="Q537" s="31"/>
      <c r="R537" s="31"/>
      <c r="S537" s="28"/>
      <c r="T537" s="31"/>
      <c r="U537" s="28">
        <v>1</v>
      </c>
      <c r="V537" s="28" t="s">
        <v>54</v>
      </c>
    </row>
    <row r="538" spans="1:22" ht="99" hidden="1" outlineLevel="1" x14ac:dyDescent="0.3">
      <c r="A538" s="28"/>
      <c r="B538" s="29">
        <v>136</v>
      </c>
      <c r="C538" s="28" t="s">
        <v>484</v>
      </c>
      <c r="D538" s="32" t="s">
        <v>648</v>
      </c>
      <c r="E538" s="32" t="s">
        <v>650</v>
      </c>
      <c r="F538" s="32" t="s">
        <v>660</v>
      </c>
      <c r="G538" s="32"/>
      <c r="H538" s="32">
        <v>1</v>
      </c>
      <c r="I538" s="32"/>
      <c r="J538" s="32"/>
      <c r="K538" s="35"/>
      <c r="L538" s="36"/>
      <c r="M538" s="33">
        <f t="shared" si="47"/>
        <v>0</v>
      </c>
      <c r="N538" s="33">
        <f t="shared" si="48"/>
        <v>1</v>
      </c>
      <c r="O538" s="28"/>
      <c r="P538" s="28"/>
      <c r="Q538" s="31"/>
      <c r="R538" s="31">
        <v>1</v>
      </c>
      <c r="S538" s="61">
        <v>1</v>
      </c>
      <c r="T538" s="62">
        <v>20</v>
      </c>
      <c r="U538" s="28">
        <v>1</v>
      </c>
      <c r="V538" s="28" t="s">
        <v>54</v>
      </c>
    </row>
    <row r="539" spans="1:22" ht="66" hidden="1" outlineLevel="1" x14ac:dyDescent="0.3">
      <c r="A539" s="28"/>
      <c r="B539" s="29">
        <v>137</v>
      </c>
      <c r="C539" s="28" t="s">
        <v>509</v>
      </c>
      <c r="D539" s="32" t="s">
        <v>661</v>
      </c>
      <c r="E539" s="32" t="s">
        <v>662</v>
      </c>
      <c r="F539" s="32" t="s">
        <v>663</v>
      </c>
      <c r="G539" s="32"/>
      <c r="H539" s="32">
        <v>1</v>
      </c>
      <c r="I539" s="32">
        <v>1</v>
      </c>
      <c r="J539" s="32">
        <v>4</v>
      </c>
      <c r="K539" s="35">
        <v>242</v>
      </c>
      <c r="L539" s="32" t="s">
        <v>664</v>
      </c>
      <c r="M539" s="33">
        <f t="shared" si="47"/>
        <v>0</v>
      </c>
      <c r="N539" s="33">
        <f t="shared" si="48"/>
        <v>0</v>
      </c>
      <c r="O539" s="28">
        <v>1</v>
      </c>
      <c r="P539" s="28">
        <v>1</v>
      </c>
      <c r="Q539" s="31">
        <v>100</v>
      </c>
      <c r="R539" s="31"/>
      <c r="S539" s="28"/>
      <c r="T539" s="31"/>
      <c r="U539" s="28">
        <v>1</v>
      </c>
      <c r="V539" s="28" t="s">
        <v>54</v>
      </c>
    </row>
    <row r="540" spans="1:22" ht="66" hidden="1" outlineLevel="1" x14ac:dyDescent="0.3">
      <c r="A540" s="28"/>
      <c r="B540" s="29">
        <v>138</v>
      </c>
      <c r="C540" s="28" t="s">
        <v>509</v>
      </c>
      <c r="D540" s="32" t="s">
        <v>661</v>
      </c>
      <c r="E540" s="32" t="s">
        <v>662</v>
      </c>
      <c r="F540" s="32" t="s">
        <v>665</v>
      </c>
      <c r="G540" s="32"/>
      <c r="H540" s="32">
        <v>1</v>
      </c>
      <c r="I540" s="32">
        <v>1</v>
      </c>
      <c r="J540" s="32">
        <v>1</v>
      </c>
      <c r="K540" s="35">
        <v>100</v>
      </c>
      <c r="L540" s="32" t="s">
        <v>664</v>
      </c>
      <c r="M540" s="33">
        <f t="shared" si="47"/>
        <v>0</v>
      </c>
      <c r="N540" s="33">
        <f t="shared" si="48"/>
        <v>0</v>
      </c>
      <c r="O540" s="28">
        <v>1</v>
      </c>
      <c r="P540" s="28">
        <v>1</v>
      </c>
      <c r="Q540" s="31">
        <v>100</v>
      </c>
      <c r="R540" s="31"/>
      <c r="S540" s="28"/>
      <c r="T540" s="31"/>
      <c r="U540" s="28">
        <v>1</v>
      </c>
      <c r="V540" s="28" t="s">
        <v>54</v>
      </c>
    </row>
    <row r="541" spans="1:22" ht="66" hidden="1" outlineLevel="1" x14ac:dyDescent="0.3">
      <c r="A541" s="28"/>
      <c r="B541" s="29">
        <v>139</v>
      </c>
      <c r="C541" s="28" t="s">
        <v>509</v>
      </c>
      <c r="D541" s="32" t="s">
        <v>661</v>
      </c>
      <c r="E541" s="32" t="s">
        <v>662</v>
      </c>
      <c r="F541" s="32" t="s">
        <v>666</v>
      </c>
      <c r="G541" s="32"/>
      <c r="H541" s="32">
        <v>1</v>
      </c>
      <c r="I541" s="32">
        <v>1</v>
      </c>
      <c r="J541" s="32">
        <v>1</v>
      </c>
      <c r="K541" s="35">
        <v>5</v>
      </c>
      <c r="L541" s="32" t="s">
        <v>667</v>
      </c>
      <c r="M541" s="33">
        <f t="shared" si="47"/>
        <v>0</v>
      </c>
      <c r="N541" s="33">
        <f t="shared" si="48"/>
        <v>0</v>
      </c>
      <c r="O541" s="28">
        <v>1</v>
      </c>
      <c r="P541" s="28">
        <v>1</v>
      </c>
      <c r="Q541" s="31">
        <v>13.5</v>
      </c>
      <c r="R541" s="31"/>
      <c r="S541" s="28"/>
      <c r="T541" s="31"/>
      <c r="U541" s="28">
        <v>1</v>
      </c>
      <c r="V541" s="28" t="s">
        <v>54</v>
      </c>
    </row>
    <row r="542" spans="1:22" ht="66" hidden="1" outlineLevel="1" x14ac:dyDescent="0.3">
      <c r="A542" s="28"/>
      <c r="B542" s="29">
        <v>140</v>
      </c>
      <c r="C542" s="28" t="s">
        <v>509</v>
      </c>
      <c r="D542" s="32" t="s">
        <v>661</v>
      </c>
      <c r="E542" s="32" t="s">
        <v>662</v>
      </c>
      <c r="F542" s="32" t="s">
        <v>668</v>
      </c>
      <c r="G542" s="32"/>
      <c r="H542" s="32">
        <v>1</v>
      </c>
      <c r="I542" s="32"/>
      <c r="J542" s="32"/>
      <c r="K542" s="35"/>
      <c r="L542" s="36" t="s">
        <v>669</v>
      </c>
      <c r="M542" s="33">
        <f t="shared" si="47"/>
        <v>0</v>
      </c>
      <c r="N542" s="33">
        <f t="shared" si="48"/>
        <v>1</v>
      </c>
      <c r="O542" s="28">
        <v>1</v>
      </c>
      <c r="P542" s="28">
        <v>1</v>
      </c>
      <c r="Q542" s="31">
        <v>100</v>
      </c>
      <c r="R542" s="31"/>
      <c r="S542" s="28"/>
      <c r="T542" s="31"/>
      <c r="U542" s="28">
        <v>1</v>
      </c>
      <c r="V542" s="28" t="s">
        <v>54</v>
      </c>
    </row>
    <row r="543" spans="1:22" ht="82.5" hidden="1" outlineLevel="1" x14ac:dyDescent="0.3">
      <c r="A543" s="28"/>
      <c r="B543" s="29">
        <v>141</v>
      </c>
      <c r="C543" s="28" t="s">
        <v>509</v>
      </c>
      <c r="D543" s="32" t="s">
        <v>661</v>
      </c>
      <c r="E543" s="32" t="s">
        <v>670</v>
      </c>
      <c r="F543" s="32" t="s">
        <v>671</v>
      </c>
      <c r="G543" s="32">
        <v>1</v>
      </c>
      <c r="H543" s="32"/>
      <c r="I543" s="32">
        <v>1</v>
      </c>
      <c r="J543" s="32">
        <v>4</v>
      </c>
      <c r="K543" s="35">
        <v>420</v>
      </c>
      <c r="L543" s="32" t="s">
        <v>672</v>
      </c>
      <c r="M543" s="33">
        <f t="shared" si="47"/>
        <v>0</v>
      </c>
      <c r="N543" s="33">
        <f t="shared" si="48"/>
        <v>0</v>
      </c>
      <c r="O543" s="28"/>
      <c r="P543" s="28"/>
      <c r="Q543" s="31"/>
      <c r="R543" s="31"/>
      <c r="S543" s="28" t="s">
        <v>670</v>
      </c>
      <c r="T543" s="31"/>
      <c r="U543" s="28">
        <v>1</v>
      </c>
      <c r="V543" s="28" t="s">
        <v>54</v>
      </c>
    </row>
    <row r="544" spans="1:22" ht="66" hidden="1" outlineLevel="1" x14ac:dyDescent="0.3">
      <c r="A544" s="28"/>
      <c r="B544" s="29">
        <v>142</v>
      </c>
      <c r="C544" s="28" t="s">
        <v>484</v>
      </c>
      <c r="D544" s="32" t="s">
        <v>673</v>
      </c>
      <c r="E544" s="32"/>
      <c r="F544" s="32" t="s">
        <v>674</v>
      </c>
      <c r="G544" s="32">
        <v>1</v>
      </c>
      <c r="H544" s="32"/>
      <c r="I544" s="32">
        <v>1</v>
      </c>
      <c r="J544" s="32">
        <v>4</v>
      </c>
      <c r="K544" s="35">
        <v>330</v>
      </c>
      <c r="L544" s="36">
        <v>43936</v>
      </c>
      <c r="M544" s="33">
        <f t="shared" si="47"/>
        <v>0</v>
      </c>
      <c r="N544" s="33">
        <f t="shared" si="48"/>
        <v>0</v>
      </c>
      <c r="O544" s="28"/>
      <c r="P544" s="28"/>
      <c r="Q544" s="31"/>
      <c r="R544" s="31"/>
      <c r="S544" s="28"/>
      <c r="T544" s="31"/>
      <c r="U544" s="28">
        <v>1</v>
      </c>
      <c r="V544" s="28" t="s">
        <v>54</v>
      </c>
    </row>
    <row r="545" spans="1:22" ht="66" hidden="1" outlineLevel="1" x14ac:dyDescent="0.3">
      <c r="A545" s="28"/>
      <c r="B545" s="29">
        <v>143</v>
      </c>
      <c r="C545" s="28" t="s">
        <v>484</v>
      </c>
      <c r="D545" s="32" t="s">
        <v>673</v>
      </c>
      <c r="E545" s="32"/>
      <c r="F545" s="32" t="s">
        <v>675</v>
      </c>
      <c r="G545" s="32">
        <v>1</v>
      </c>
      <c r="H545" s="32"/>
      <c r="I545" s="32">
        <v>1</v>
      </c>
      <c r="J545" s="32">
        <v>2</v>
      </c>
      <c r="K545" s="35">
        <v>350</v>
      </c>
      <c r="L545" s="36">
        <v>43934</v>
      </c>
      <c r="M545" s="33">
        <f t="shared" si="47"/>
        <v>0</v>
      </c>
      <c r="N545" s="33">
        <f t="shared" si="48"/>
        <v>0</v>
      </c>
      <c r="O545" s="28"/>
      <c r="P545" s="28"/>
      <c r="Q545" s="31"/>
      <c r="R545" s="31"/>
      <c r="S545" s="28"/>
      <c r="T545" s="31"/>
      <c r="U545" s="28">
        <v>1</v>
      </c>
      <c r="V545" s="28" t="s">
        <v>54</v>
      </c>
    </row>
    <row r="546" spans="1:22" ht="82.5" hidden="1" outlineLevel="1" x14ac:dyDescent="0.3">
      <c r="A546" s="28"/>
      <c r="B546" s="29">
        <v>144</v>
      </c>
      <c r="C546" s="28" t="s">
        <v>484</v>
      </c>
      <c r="D546" s="32" t="s">
        <v>676</v>
      </c>
      <c r="E546" s="32"/>
      <c r="F546" s="32" t="s">
        <v>677</v>
      </c>
      <c r="G546" s="32">
        <v>1</v>
      </c>
      <c r="H546" s="32"/>
      <c r="I546" s="32"/>
      <c r="J546" s="32"/>
      <c r="K546" s="35"/>
      <c r="L546" s="36"/>
      <c r="M546" s="33">
        <f t="shared" si="47"/>
        <v>1</v>
      </c>
      <c r="N546" s="33">
        <f t="shared" si="48"/>
        <v>0</v>
      </c>
      <c r="O546" s="28">
        <v>1</v>
      </c>
      <c r="P546" s="28">
        <v>1</v>
      </c>
      <c r="Q546" s="31">
        <v>100</v>
      </c>
      <c r="R546" s="31"/>
      <c r="S546" s="28"/>
      <c r="T546" s="31"/>
      <c r="U546" s="28">
        <v>1</v>
      </c>
      <c r="V546" s="28" t="s">
        <v>54</v>
      </c>
    </row>
    <row r="547" spans="1:22" ht="115.5" hidden="1" outlineLevel="1" x14ac:dyDescent="0.3">
      <c r="A547" s="28"/>
      <c r="B547" s="29">
        <v>145</v>
      </c>
      <c r="C547" s="28" t="s">
        <v>484</v>
      </c>
      <c r="D547" s="32" t="s">
        <v>676</v>
      </c>
      <c r="E547" s="32" t="s">
        <v>678</v>
      </c>
      <c r="F547" s="32" t="s">
        <v>679</v>
      </c>
      <c r="G547" s="32"/>
      <c r="H547" s="32">
        <v>1</v>
      </c>
      <c r="I547" s="32"/>
      <c r="J547" s="32"/>
      <c r="K547" s="35"/>
      <c r="L547" s="36"/>
      <c r="M547" s="33">
        <f t="shared" si="47"/>
        <v>0</v>
      </c>
      <c r="N547" s="33">
        <f t="shared" si="48"/>
        <v>1</v>
      </c>
      <c r="O547" s="28">
        <v>1</v>
      </c>
      <c r="P547" s="28">
        <v>1</v>
      </c>
      <c r="Q547" s="31">
        <v>100</v>
      </c>
      <c r="R547" s="31"/>
      <c r="S547" s="28"/>
      <c r="T547" s="31"/>
      <c r="U547" s="28">
        <v>1</v>
      </c>
      <c r="V547" s="28" t="s">
        <v>54</v>
      </c>
    </row>
    <row r="548" spans="1:22" ht="99" hidden="1" outlineLevel="1" x14ac:dyDescent="0.3">
      <c r="A548" s="28"/>
      <c r="B548" s="29">
        <v>146</v>
      </c>
      <c r="C548" s="28" t="s">
        <v>484</v>
      </c>
      <c r="D548" s="32" t="s">
        <v>676</v>
      </c>
      <c r="E548" s="32" t="s">
        <v>680</v>
      </c>
      <c r="F548" s="32" t="s">
        <v>681</v>
      </c>
      <c r="G548" s="32"/>
      <c r="H548" s="32">
        <v>1</v>
      </c>
      <c r="I548" s="32">
        <v>1</v>
      </c>
      <c r="J548" s="32">
        <v>1</v>
      </c>
      <c r="K548" s="35">
        <v>100</v>
      </c>
      <c r="L548" s="32" t="s">
        <v>167</v>
      </c>
      <c r="M548" s="33">
        <f t="shared" si="47"/>
        <v>0</v>
      </c>
      <c r="N548" s="33">
        <f t="shared" si="48"/>
        <v>0</v>
      </c>
      <c r="O548" s="28"/>
      <c r="P548" s="28"/>
      <c r="Q548" s="31"/>
      <c r="R548" s="31"/>
      <c r="S548" s="28"/>
      <c r="T548" s="31"/>
      <c r="U548" s="28"/>
      <c r="V548" s="28" t="s">
        <v>54</v>
      </c>
    </row>
    <row r="549" spans="1:22" ht="33" hidden="1" outlineLevel="1" x14ac:dyDescent="0.3">
      <c r="A549" s="28"/>
      <c r="B549" s="29">
        <v>147</v>
      </c>
      <c r="C549" s="28" t="s">
        <v>484</v>
      </c>
      <c r="D549" s="32" t="s">
        <v>682</v>
      </c>
      <c r="E549" s="32" t="s">
        <v>683</v>
      </c>
      <c r="F549" s="32" t="s">
        <v>684</v>
      </c>
      <c r="G549" s="32"/>
      <c r="H549" s="32">
        <v>1</v>
      </c>
      <c r="I549" s="32"/>
      <c r="J549" s="32"/>
      <c r="K549" s="35"/>
      <c r="L549" s="32"/>
      <c r="M549" s="33">
        <f t="shared" si="47"/>
        <v>0</v>
      </c>
      <c r="N549" s="33">
        <f t="shared" si="48"/>
        <v>1</v>
      </c>
      <c r="O549" s="28"/>
      <c r="P549" s="28"/>
      <c r="Q549" s="31"/>
      <c r="R549" s="31">
        <v>1</v>
      </c>
      <c r="S549" s="32">
        <v>2</v>
      </c>
      <c r="T549" s="31">
        <v>450</v>
      </c>
      <c r="U549" s="28"/>
      <c r="V549" s="28" t="s">
        <v>54</v>
      </c>
    </row>
    <row r="550" spans="1:22" ht="49.5" hidden="1" outlineLevel="1" x14ac:dyDescent="0.3">
      <c r="A550" s="28"/>
      <c r="B550" s="29">
        <v>148</v>
      </c>
      <c r="C550" s="28" t="s">
        <v>484</v>
      </c>
      <c r="D550" s="32" t="s">
        <v>682</v>
      </c>
      <c r="E550" s="32" t="s">
        <v>683</v>
      </c>
      <c r="F550" s="32" t="s">
        <v>685</v>
      </c>
      <c r="G550" s="32"/>
      <c r="H550" s="32">
        <v>1</v>
      </c>
      <c r="I550" s="32"/>
      <c r="J550" s="32"/>
      <c r="K550" s="35"/>
      <c r="L550" s="32"/>
      <c r="M550" s="33">
        <f t="shared" si="47"/>
        <v>0</v>
      </c>
      <c r="N550" s="33">
        <f t="shared" si="48"/>
        <v>1</v>
      </c>
      <c r="O550" s="28"/>
      <c r="P550" s="28"/>
      <c r="Q550" s="31"/>
      <c r="R550" s="31">
        <v>1</v>
      </c>
      <c r="S550" s="32">
        <v>1</v>
      </c>
      <c r="T550" s="31">
        <v>200</v>
      </c>
      <c r="U550" s="28"/>
      <c r="V550" s="28" t="s">
        <v>54</v>
      </c>
    </row>
    <row r="551" spans="1:22" ht="33" hidden="1" outlineLevel="1" x14ac:dyDescent="0.3">
      <c r="A551" s="28"/>
      <c r="B551" s="29">
        <v>149</v>
      </c>
      <c r="C551" s="28" t="s">
        <v>484</v>
      </c>
      <c r="D551" s="32" t="s">
        <v>682</v>
      </c>
      <c r="E551" s="32" t="s">
        <v>683</v>
      </c>
      <c r="F551" s="32" t="s">
        <v>686</v>
      </c>
      <c r="G551" s="32"/>
      <c r="H551" s="32">
        <v>1</v>
      </c>
      <c r="I551" s="32">
        <v>1</v>
      </c>
      <c r="J551" s="32">
        <v>1</v>
      </c>
      <c r="K551" s="35">
        <v>120</v>
      </c>
      <c r="L551" s="32" t="s">
        <v>167</v>
      </c>
      <c r="M551" s="33">
        <f t="shared" si="47"/>
        <v>0</v>
      </c>
      <c r="N551" s="33">
        <f t="shared" si="48"/>
        <v>0</v>
      </c>
      <c r="O551" s="28"/>
      <c r="P551" s="28"/>
      <c r="Q551" s="31"/>
      <c r="R551" s="31"/>
      <c r="S551" s="32"/>
      <c r="T551" s="31"/>
      <c r="U551" s="28"/>
      <c r="V551" s="28" t="s">
        <v>54</v>
      </c>
    </row>
    <row r="552" spans="1:22" ht="33" hidden="1" outlineLevel="1" x14ac:dyDescent="0.3">
      <c r="A552" s="28"/>
      <c r="B552" s="29">
        <v>150</v>
      </c>
      <c r="C552" s="28" t="s">
        <v>484</v>
      </c>
      <c r="D552" s="32" t="s">
        <v>682</v>
      </c>
      <c r="E552" s="32" t="s">
        <v>683</v>
      </c>
      <c r="F552" s="32" t="s">
        <v>687</v>
      </c>
      <c r="G552" s="32"/>
      <c r="H552" s="32">
        <v>1</v>
      </c>
      <c r="I552" s="32"/>
      <c r="J552" s="32"/>
      <c r="K552" s="35"/>
      <c r="L552" s="32"/>
      <c r="M552" s="33">
        <f t="shared" si="47"/>
        <v>0</v>
      </c>
      <c r="N552" s="33">
        <f t="shared" si="48"/>
        <v>1</v>
      </c>
      <c r="O552" s="28"/>
      <c r="P552" s="28"/>
      <c r="Q552" s="31"/>
      <c r="R552" s="31">
        <v>1</v>
      </c>
      <c r="S552" s="32">
        <v>1</v>
      </c>
      <c r="T552" s="31">
        <v>100</v>
      </c>
      <c r="U552" s="28"/>
      <c r="V552" s="28" t="s">
        <v>54</v>
      </c>
    </row>
    <row r="553" spans="1:22" ht="33" hidden="1" outlineLevel="1" x14ac:dyDescent="0.3">
      <c r="A553" s="28"/>
      <c r="B553" s="29">
        <v>151</v>
      </c>
      <c r="C553" s="28" t="s">
        <v>484</v>
      </c>
      <c r="D553" s="32" t="s">
        <v>682</v>
      </c>
      <c r="E553" s="32"/>
      <c r="F553" s="32" t="s">
        <v>688</v>
      </c>
      <c r="G553" s="32">
        <v>1</v>
      </c>
      <c r="H553" s="32"/>
      <c r="I553" s="32"/>
      <c r="J553" s="32"/>
      <c r="K553" s="35"/>
      <c r="L553" s="36"/>
      <c r="M553" s="33">
        <f t="shared" si="47"/>
        <v>1</v>
      </c>
      <c r="N553" s="33">
        <f t="shared" si="48"/>
        <v>0</v>
      </c>
      <c r="O553" s="28">
        <v>1</v>
      </c>
      <c r="P553" s="28">
        <v>2</v>
      </c>
      <c r="Q553" s="31">
        <v>130</v>
      </c>
      <c r="R553" s="31"/>
      <c r="S553" s="32"/>
      <c r="T553" s="31"/>
      <c r="U553" s="28">
        <v>1</v>
      </c>
      <c r="V553" s="28" t="s">
        <v>54</v>
      </c>
    </row>
    <row r="554" spans="1:22" hidden="1" outlineLevel="1" x14ac:dyDescent="0.3">
      <c r="A554" s="28"/>
      <c r="B554" s="29">
        <v>152</v>
      </c>
      <c r="C554" s="28" t="s">
        <v>484</v>
      </c>
      <c r="D554" s="32" t="s">
        <v>682</v>
      </c>
      <c r="E554" s="32" t="s">
        <v>689</v>
      </c>
      <c r="F554" s="32" t="s">
        <v>690</v>
      </c>
      <c r="G554" s="32"/>
      <c r="H554" s="32">
        <v>1</v>
      </c>
      <c r="I554" s="32">
        <v>1</v>
      </c>
      <c r="J554" s="32">
        <v>1</v>
      </c>
      <c r="K554" s="35">
        <v>30</v>
      </c>
      <c r="L554" s="32" t="s">
        <v>167</v>
      </c>
      <c r="M554" s="33">
        <f t="shared" si="47"/>
        <v>0</v>
      </c>
      <c r="N554" s="33">
        <f t="shared" si="48"/>
        <v>0</v>
      </c>
      <c r="O554" s="28"/>
      <c r="P554" s="28"/>
      <c r="Q554" s="31"/>
      <c r="R554" s="31"/>
      <c r="S554" s="32"/>
      <c r="T554" s="31"/>
      <c r="U554" s="28"/>
      <c r="V554" s="28" t="s">
        <v>54</v>
      </c>
    </row>
    <row r="555" spans="1:22" hidden="1" outlineLevel="1" x14ac:dyDescent="0.3">
      <c r="A555" s="28"/>
      <c r="B555" s="29">
        <v>153</v>
      </c>
      <c r="C555" s="28" t="s">
        <v>484</v>
      </c>
      <c r="D555" s="32" t="s">
        <v>682</v>
      </c>
      <c r="E555" s="32"/>
      <c r="F555" s="32" t="s">
        <v>691</v>
      </c>
      <c r="G555" s="32">
        <v>1</v>
      </c>
      <c r="H555" s="32"/>
      <c r="I555" s="32"/>
      <c r="J555" s="32"/>
      <c r="K555" s="35"/>
      <c r="L555" s="36"/>
      <c r="M555" s="33">
        <f t="shared" si="47"/>
        <v>1</v>
      </c>
      <c r="N555" s="33">
        <f t="shared" si="48"/>
        <v>0</v>
      </c>
      <c r="O555" s="28">
        <v>1</v>
      </c>
      <c r="P555" s="28">
        <v>1</v>
      </c>
      <c r="Q555" s="31">
        <v>100</v>
      </c>
      <c r="R555" s="31"/>
      <c r="S555" s="32"/>
      <c r="T555" s="31"/>
      <c r="U555" s="28">
        <v>1</v>
      </c>
      <c r="V555" s="28" t="s">
        <v>54</v>
      </c>
    </row>
    <row r="556" spans="1:22" ht="33" hidden="1" outlineLevel="1" x14ac:dyDescent="0.3">
      <c r="A556" s="28"/>
      <c r="B556" s="29">
        <v>154</v>
      </c>
      <c r="C556" s="28" t="s">
        <v>484</v>
      </c>
      <c r="D556" s="32" t="s">
        <v>682</v>
      </c>
      <c r="E556" s="32" t="s">
        <v>692</v>
      </c>
      <c r="F556" s="32" t="s">
        <v>693</v>
      </c>
      <c r="G556" s="32"/>
      <c r="H556" s="32">
        <v>1</v>
      </c>
      <c r="I556" s="32">
        <v>1</v>
      </c>
      <c r="J556" s="32">
        <v>2</v>
      </c>
      <c r="K556" s="35">
        <v>450</v>
      </c>
      <c r="L556" s="32" t="s">
        <v>167</v>
      </c>
      <c r="M556" s="33">
        <f t="shared" si="47"/>
        <v>0</v>
      </c>
      <c r="N556" s="33">
        <f t="shared" si="48"/>
        <v>0</v>
      </c>
      <c r="O556" s="28"/>
      <c r="P556" s="28"/>
      <c r="Q556" s="31"/>
      <c r="R556" s="31"/>
      <c r="S556" s="32"/>
      <c r="T556" s="31"/>
      <c r="U556" s="28"/>
      <c r="V556" s="28" t="s">
        <v>54</v>
      </c>
    </row>
    <row r="557" spans="1:22" ht="49.5" hidden="1" outlineLevel="1" x14ac:dyDescent="0.3">
      <c r="A557" s="28"/>
      <c r="B557" s="29">
        <v>155</v>
      </c>
      <c r="C557" s="28" t="s">
        <v>484</v>
      </c>
      <c r="D557" s="32" t="s">
        <v>682</v>
      </c>
      <c r="E557" s="32" t="s">
        <v>683</v>
      </c>
      <c r="F557" s="32" t="s">
        <v>694</v>
      </c>
      <c r="G557" s="32"/>
      <c r="H557" s="32">
        <v>1</v>
      </c>
      <c r="I557" s="32">
        <v>1</v>
      </c>
      <c r="J557" s="32">
        <v>1</v>
      </c>
      <c r="K557" s="35">
        <v>70</v>
      </c>
      <c r="L557" s="32" t="s">
        <v>167</v>
      </c>
      <c r="M557" s="33">
        <f t="shared" si="47"/>
        <v>0</v>
      </c>
      <c r="N557" s="33">
        <f t="shared" si="48"/>
        <v>0</v>
      </c>
      <c r="O557" s="28"/>
      <c r="P557" s="28"/>
      <c r="Q557" s="31"/>
      <c r="R557" s="31"/>
      <c r="S557" s="32"/>
      <c r="T557" s="31"/>
      <c r="U557" s="28"/>
      <c r="V557" s="28" t="s">
        <v>54</v>
      </c>
    </row>
    <row r="558" spans="1:22" ht="33" hidden="1" outlineLevel="1" x14ac:dyDescent="0.3">
      <c r="A558" s="28"/>
      <c r="B558" s="29">
        <v>156</v>
      </c>
      <c r="C558" s="28" t="s">
        <v>484</v>
      </c>
      <c r="D558" s="32" t="s">
        <v>682</v>
      </c>
      <c r="E558" s="32" t="s">
        <v>683</v>
      </c>
      <c r="F558" s="32" t="s">
        <v>695</v>
      </c>
      <c r="G558" s="32"/>
      <c r="H558" s="32">
        <v>1</v>
      </c>
      <c r="I558" s="32"/>
      <c r="J558" s="32"/>
      <c r="K558" s="35"/>
      <c r="L558" s="32"/>
      <c r="M558" s="33">
        <f t="shared" si="47"/>
        <v>0</v>
      </c>
      <c r="N558" s="33">
        <f t="shared" si="48"/>
        <v>1</v>
      </c>
      <c r="O558" s="28"/>
      <c r="P558" s="28"/>
      <c r="Q558" s="31"/>
      <c r="R558" s="31">
        <v>1</v>
      </c>
      <c r="S558" s="32">
        <v>1</v>
      </c>
      <c r="T558" s="31">
        <v>150</v>
      </c>
      <c r="U558" s="28"/>
      <c r="V558" s="28" t="s">
        <v>54</v>
      </c>
    </row>
    <row r="559" spans="1:22" ht="33" hidden="1" outlineLevel="1" x14ac:dyDescent="0.3">
      <c r="A559" s="28"/>
      <c r="B559" s="29">
        <v>157</v>
      </c>
      <c r="C559" s="28" t="s">
        <v>484</v>
      </c>
      <c r="D559" s="32" t="s">
        <v>682</v>
      </c>
      <c r="E559" s="32" t="s">
        <v>683</v>
      </c>
      <c r="F559" s="32" t="s">
        <v>696</v>
      </c>
      <c r="G559" s="32"/>
      <c r="H559" s="32">
        <v>1</v>
      </c>
      <c r="I559" s="32"/>
      <c r="J559" s="32"/>
      <c r="K559" s="35"/>
      <c r="L559" s="32"/>
      <c r="M559" s="33">
        <f t="shared" si="47"/>
        <v>0</v>
      </c>
      <c r="N559" s="33">
        <f t="shared" si="48"/>
        <v>1</v>
      </c>
      <c r="O559" s="28"/>
      <c r="P559" s="28"/>
      <c r="Q559" s="31"/>
      <c r="R559" s="31">
        <v>1</v>
      </c>
      <c r="S559" s="28">
        <v>1</v>
      </c>
      <c r="T559" s="31">
        <v>30</v>
      </c>
      <c r="U559" s="28"/>
      <c r="V559" s="28" t="s">
        <v>54</v>
      </c>
    </row>
    <row r="560" spans="1:22" ht="66" hidden="1" outlineLevel="1" x14ac:dyDescent="0.3">
      <c r="A560" s="28"/>
      <c r="B560" s="29">
        <v>158</v>
      </c>
      <c r="C560" s="28" t="s">
        <v>509</v>
      </c>
      <c r="D560" s="32" t="s">
        <v>697</v>
      </c>
      <c r="E560" s="32"/>
      <c r="F560" s="32" t="s">
        <v>698</v>
      </c>
      <c r="G560" s="32">
        <v>1</v>
      </c>
      <c r="H560" s="32"/>
      <c r="I560" s="32">
        <v>1</v>
      </c>
      <c r="J560" s="32">
        <v>1</v>
      </c>
      <c r="K560" s="35">
        <v>6</v>
      </c>
      <c r="L560" s="32" t="s">
        <v>699</v>
      </c>
      <c r="M560" s="33">
        <f t="shared" si="47"/>
        <v>0</v>
      </c>
      <c r="N560" s="33">
        <f t="shared" si="48"/>
        <v>0</v>
      </c>
      <c r="O560" s="28"/>
      <c r="P560" s="28"/>
      <c r="Q560" s="31"/>
      <c r="R560" s="31"/>
      <c r="S560" s="28"/>
      <c r="T560" s="31"/>
      <c r="U560" s="28">
        <v>1</v>
      </c>
      <c r="V560" s="28" t="s">
        <v>54</v>
      </c>
    </row>
    <row r="561" spans="1:22" ht="49.5" hidden="1" outlineLevel="1" x14ac:dyDescent="0.3">
      <c r="A561" s="28"/>
      <c r="B561" s="29">
        <v>159</v>
      </c>
      <c r="C561" s="28" t="s">
        <v>509</v>
      </c>
      <c r="D561" s="32" t="s">
        <v>697</v>
      </c>
      <c r="E561" s="32"/>
      <c r="F561" s="32" t="s">
        <v>700</v>
      </c>
      <c r="G561" s="32">
        <v>1</v>
      </c>
      <c r="H561" s="32"/>
      <c r="I561" s="32">
        <v>1</v>
      </c>
      <c r="J561" s="32">
        <v>1</v>
      </c>
      <c r="K561" s="35">
        <v>2.2999999999999998</v>
      </c>
      <c r="L561" s="32" t="s">
        <v>167</v>
      </c>
      <c r="M561" s="33">
        <f t="shared" si="47"/>
        <v>0</v>
      </c>
      <c r="N561" s="33">
        <f t="shared" si="48"/>
        <v>0</v>
      </c>
      <c r="O561" s="28"/>
      <c r="P561" s="28"/>
      <c r="Q561" s="31"/>
      <c r="R561" s="31"/>
      <c r="S561" s="28"/>
      <c r="T561" s="31"/>
      <c r="U561" s="28">
        <v>1</v>
      </c>
      <c r="V561" s="28" t="s">
        <v>54</v>
      </c>
    </row>
    <row r="562" spans="1:22" ht="33" hidden="1" outlineLevel="1" x14ac:dyDescent="0.3">
      <c r="A562" s="28"/>
      <c r="B562" s="29">
        <v>160</v>
      </c>
      <c r="C562" s="28" t="s">
        <v>509</v>
      </c>
      <c r="D562" s="32" t="s">
        <v>697</v>
      </c>
      <c r="E562" s="32"/>
      <c r="F562" s="32" t="s">
        <v>701</v>
      </c>
      <c r="G562" s="32">
        <v>1</v>
      </c>
      <c r="H562" s="32"/>
      <c r="I562" s="32">
        <v>1</v>
      </c>
      <c r="J562" s="32">
        <v>1</v>
      </c>
      <c r="K562" s="35">
        <v>100</v>
      </c>
      <c r="L562" s="36">
        <v>43936</v>
      </c>
      <c r="M562" s="33">
        <f t="shared" si="47"/>
        <v>0</v>
      </c>
      <c r="N562" s="33">
        <f t="shared" si="48"/>
        <v>0</v>
      </c>
      <c r="O562" s="28"/>
      <c r="P562" s="28"/>
      <c r="Q562" s="31"/>
      <c r="R562" s="31"/>
      <c r="S562" s="28"/>
      <c r="T562" s="31"/>
      <c r="U562" s="28">
        <v>1</v>
      </c>
      <c r="V562" s="28" t="s">
        <v>54</v>
      </c>
    </row>
    <row r="563" spans="1:22" ht="49.5" hidden="1" outlineLevel="1" x14ac:dyDescent="0.3">
      <c r="A563" s="28"/>
      <c r="B563" s="29">
        <v>161</v>
      </c>
      <c r="C563" s="28" t="s">
        <v>509</v>
      </c>
      <c r="D563" s="32" t="s">
        <v>697</v>
      </c>
      <c r="E563" s="32"/>
      <c r="F563" s="32" t="s">
        <v>702</v>
      </c>
      <c r="G563" s="32">
        <v>1</v>
      </c>
      <c r="H563" s="32"/>
      <c r="I563" s="32">
        <v>1</v>
      </c>
      <c r="J563" s="32">
        <v>1</v>
      </c>
      <c r="K563" s="35">
        <v>100</v>
      </c>
      <c r="L563" s="32" t="s">
        <v>167</v>
      </c>
      <c r="M563" s="33">
        <f t="shared" si="47"/>
        <v>0</v>
      </c>
      <c r="N563" s="33">
        <f t="shared" si="48"/>
        <v>0</v>
      </c>
      <c r="O563" s="28">
        <v>1</v>
      </c>
      <c r="P563" s="28">
        <v>1</v>
      </c>
      <c r="Q563" s="31">
        <v>100</v>
      </c>
      <c r="R563" s="31"/>
      <c r="S563" s="28"/>
      <c r="T563" s="31"/>
      <c r="U563" s="28">
        <v>1</v>
      </c>
      <c r="V563" s="28" t="s">
        <v>54</v>
      </c>
    </row>
    <row r="564" spans="1:22" ht="33" hidden="1" outlineLevel="1" x14ac:dyDescent="0.3">
      <c r="A564" s="28"/>
      <c r="B564" s="29">
        <v>162</v>
      </c>
      <c r="C564" s="28" t="s">
        <v>509</v>
      </c>
      <c r="D564" s="32" t="s">
        <v>697</v>
      </c>
      <c r="E564" s="32"/>
      <c r="F564" s="32" t="s">
        <v>703</v>
      </c>
      <c r="G564" s="32">
        <v>1</v>
      </c>
      <c r="H564" s="32"/>
      <c r="I564" s="32">
        <v>1</v>
      </c>
      <c r="J564" s="32">
        <v>1</v>
      </c>
      <c r="K564" s="35">
        <v>30</v>
      </c>
      <c r="L564" s="32" t="s">
        <v>392</v>
      </c>
      <c r="M564" s="33">
        <f t="shared" si="47"/>
        <v>0</v>
      </c>
      <c r="N564" s="33">
        <f t="shared" si="48"/>
        <v>0</v>
      </c>
      <c r="O564" s="28"/>
      <c r="P564" s="28"/>
      <c r="Q564" s="31"/>
      <c r="R564" s="31"/>
      <c r="S564" s="28"/>
      <c r="T564" s="31"/>
      <c r="U564" s="28">
        <v>1</v>
      </c>
      <c r="V564" s="28" t="s">
        <v>54</v>
      </c>
    </row>
    <row r="565" spans="1:22" ht="33" hidden="1" outlineLevel="1" x14ac:dyDescent="0.3">
      <c r="A565" s="28"/>
      <c r="B565" s="29">
        <v>163</v>
      </c>
      <c r="C565" s="28" t="s">
        <v>509</v>
      </c>
      <c r="D565" s="32" t="s">
        <v>697</v>
      </c>
      <c r="E565" s="32"/>
      <c r="F565" s="32" t="s">
        <v>704</v>
      </c>
      <c r="G565" s="32">
        <v>1</v>
      </c>
      <c r="H565" s="32"/>
      <c r="I565" s="32">
        <v>1</v>
      </c>
      <c r="J565" s="32">
        <v>1</v>
      </c>
      <c r="K565" s="35">
        <v>100</v>
      </c>
      <c r="L565" s="36">
        <v>43937</v>
      </c>
      <c r="M565" s="33">
        <f t="shared" si="47"/>
        <v>0</v>
      </c>
      <c r="N565" s="33">
        <f t="shared" si="48"/>
        <v>0</v>
      </c>
      <c r="O565" s="28"/>
      <c r="P565" s="28"/>
      <c r="Q565" s="31"/>
      <c r="R565" s="31"/>
      <c r="S565" s="28"/>
      <c r="T565" s="31"/>
      <c r="U565" s="28">
        <v>1</v>
      </c>
      <c r="V565" s="28" t="s">
        <v>54</v>
      </c>
    </row>
    <row r="566" spans="1:22" ht="33" hidden="1" outlineLevel="1" x14ac:dyDescent="0.3">
      <c r="A566" s="28"/>
      <c r="B566" s="29">
        <v>164</v>
      </c>
      <c r="C566" s="28" t="s">
        <v>509</v>
      </c>
      <c r="D566" s="32" t="s">
        <v>697</v>
      </c>
      <c r="E566" s="32"/>
      <c r="F566" s="32" t="s">
        <v>705</v>
      </c>
      <c r="G566" s="32">
        <v>1</v>
      </c>
      <c r="H566" s="32"/>
      <c r="I566" s="32"/>
      <c r="J566" s="32"/>
      <c r="K566" s="35"/>
      <c r="L566" s="32"/>
      <c r="M566" s="33">
        <f t="shared" si="47"/>
        <v>1</v>
      </c>
      <c r="N566" s="33">
        <f t="shared" si="48"/>
        <v>0</v>
      </c>
      <c r="O566" s="28">
        <v>1</v>
      </c>
      <c r="P566" s="28">
        <v>1</v>
      </c>
      <c r="Q566" s="31">
        <v>100</v>
      </c>
      <c r="R566" s="31"/>
      <c r="S566" s="61"/>
      <c r="T566" s="62"/>
      <c r="U566" s="28">
        <v>1</v>
      </c>
      <c r="V566" s="28" t="s">
        <v>54</v>
      </c>
    </row>
    <row r="567" spans="1:22" ht="33" hidden="1" outlineLevel="1" x14ac:dyDescent="0.3">
      <c r="A567" s="28"/>
      <c r="B567" s="29">
        <v>165</v>
      </c>
      <c r="C567" s="28" t="s">
        <v>509</v>
      </c>
      <c r="D567" s="32" t="s">
        <v>697</v>
      </c>
      <c r="E567" s="32"/>
      <c r="F567" s="32" t="s">
        <v>706</v>
      </c>
      <c r="G567" s="32">
        <v>1</v>
      </c>
      <c r="H567" s="32">
        <v>0</v>
      </c>
      <c r="I567" s="32">
        <v>1</v>
      </c>
      <c r="J567" s="32">
        <v>2</v>
      </c>
      <c r="K567" s="35">
        <v>100</v>
      </c>
      <c r="L567" s="32" t="s">
        <v>167</v>
      </c>
      <c r="M567" s="33">
        <f t="shared" si="47"/>
        <v>0</v>
      </c>
      <c r="N567" s="33">
        <f t="shared" si="48"/>
        <v>0</v>
      </c>
      <c r="O567" s="28"/>
      <c r="P567" s="28"/>
      <c r="Q567" s="31"/>
      <c r="R567" s="31">
        <v>1</v>
      </c>
      <c r="S567" s="61">
        <v>2</v>
      </c>
      <c r="T567" s="62">
        <v>100</v>
      </c>
      <c r="U567" s="28">
        <v>1</v>
      </c>
      <c r="V567" s="28" t="s">
        <v>54</v>
      </c>
    </row>
    <row r="568" spans="1:22" ht="49.5" hidden="1" outlineLevel="1" x14ac:dyDescent="0.3">
      <c r="A568" s="28"/>
      <c r="B568" s="29">
        <v>166</v>
      </c>
      <c r="C568" s="28" t="s">
        <v>509</v>
      </c>
      <c r="D568" s="32" t="s">
        <v>697</v>
      </c>
      <c r="E568" s="32"/>
      <c r="F568" s="32" t="s">
        <v>707</v>
      </c>
      <c r="G568" s="32">
        <v>1</v>
      </c>
      <c r="H568" s="32"/>
      <c r="I568" s="32">
        <v>1</v>
      </c>
      <c r="J568" s="32">
        <v>1</v>
      </c>
      <c r="K568" s="35">
        <v>30</v>
      </c>
      <c r="L568" s="37">
        <v>43933</v>
      </c>
      <c r="M568" s="33">
        <f t="shared" si="47"/>
        <v>0</v>
      </c>
      <c r="N568" s="33">
        <f t="shared" si="48"/>
        <v>0</v>
      </c>
      <c r="O568" s="28"/>
      <c r="P568" s="63"/>
      <c r="Q568" s="31"/>
      <c r="R568" s="31"/>
      <c r="S568" s="63"/>
      <c r="T568" s="31"/>
      <c r="U568" s="28">
        <v>1</v>
      </c>
      <c r="V568" s="28" t="s">
        <v>54</v>
      </c>
    </row>
    <row r="569" spans="1:22" ht="49.5" hidden="1" outlineLevel="1" x14ac:dyDescent="0.3">
      <c r="A569" s="28"/>
      <c r="B569" s="29">
        <v>167</v>
      </c>
      <c r="C569" s="28" t="s">
        <v>509</v>
      </c>
      <c r="D569" s="32" t="s">
        <v>697</v>
      </c>
      <c r="E569" s="32"/>
      <c r="F569" s="32" t="s">
        <v>708</v>
      </c>
      <c r="G569" s="32">
        <v>1</v>
      </c>
      <c r="H569" s="32"/>
      <c r="I569" s="32">
        <v>1</v>
      </c>
      <c r="J569" s="32">
        <v>1</v>
      </c>
      <c r="K569" s="35">
        <v>100</v>
      </c>
      <c r="L569" s="63" t="s">
        <v>167</v>
      </c>
      <c r="M569" s="33">
        <f t="shared" si="47"/>
        <v>0</v>
      </c>
      <c r="N569" s="33">
        <f t="shared" si="48"/>
        <v>0</v>
      </c>
      <c r="O569" s="28">
        <v>1</v>
      </c>
      <c r="P569" s="28">
        <v>1</v>
      </c>
      <c r="Q569" s="31">
        <v>100</v>
      </c>
      <c r="R569" s="31"/>
      <c r="S569" s="28"/>
      <c r="T569" s="31"/>
      <c r="U569" s="28">
        <v>1</v>
      </c>
      <c r="V569" s="28" t="s">
        <v>54</v>
      </c>
    </row>
    <row r="570" spans="1:22" ht="49.5" hidden="1" outlineLevel="1" x14ac:dyDescent="0.3">
      <c r="A570" s="28"/>
      <c r="B570" s="29">
        <v>168</v>
      </c>
      <c r="C570" s="28" t="s">
        <v>509</v>
      </c>
      <c r="D570" s="32" t="s">
        <v>697</v>
      </c>
      <c r="E570" s="32"/>
      <c r="F570" s="32" t="s">
        <v>709</v>
      </c>
      <c r="G570" s="32">
        <v>1</v>
      </c>
      <c r="H570" s="32"/>
      <c r="I570" s="32"/>
      <c r="J570" s="32"/>
      <c r="K570" s="35"/>
      <c r="L570" s="32"/>
      <c r="M570" s="33">
        <f t="shared" si="47"/>
        <v>1</v>
      </c>
      <c r="N570" s="33">
        <f t="shared" si="48"/>
        <v>0</v>
      </c>
      <c r="O570" s="28">
        <v>1</v>
      </c>
      <c r="P570" s="28">
        <v>1</v>
      </c>
      <c r="Q570" s="31">
        <v>100</v>
      </c>
      <c r="R570" s="31"/>
      <c r="S570" s="28"/>
      <c r="T570" s="31"/>
      <c r="U570" s="28">
        <v>1</v>
      </c>
      <c r="V570" s="28" t="s">
        <v>54</v>
      </c>
    </row>
    <row r="571" spans="1:22" ht="49.5" hidden="1" outlineLevel="1" x14ac:dyDescent="0.3">
      <c r="A571" s="28"/>
      <c r="B571" s="29">
        <v>169</v>
      </c>
      <c r="C571" s="28" t="s">
        <v>509</v>
      </c>
      <c r="D571" s="32" t="s">
        <v>697</v>
      </c>
      <c r="E571" s="32"/>
      <c r="F571" s="32" t="s">
        <v>710</v>
      </c>
      <c r="G571" s="32">
        <v>1</v>
      </c>
      <c r="H571" s="32"/>
      <c r="I571" s="32">
        <v>1</v>
      </c>
      <c r="J571" s="32">
        <v>1</v>
      </c>
      <c r="K571" s="35">
        <v>100</v>
      </c>
      <c r="L571" s="32" t="s">
        <v>167</v>
      </c>
      <c r="M571" s="33">
        <f t="shared" si="47"/>
        <v>0</v>
      </c>
      <c r="N571" s="33">
        <f t="shared" si="48"/>
        <v>0</v>
      </c>
      <c r="O571" s="28">
        <v>1</v>
      </c>
      <c r="P571" s="28">
        <v>1</v>
      </c>
      <c r="Q571" s="31">
        <v>100</v>
      </c>
      <c r="R571" s="31"/>
      <c r="S571" s="28"/>
      <c r="T571" s="31"/>
      <c r="U571" s="28">
        <v>1</v>
      </c>
      <c r="V571" s="28" t="s">
        <v>54</v>
      </c>
    </row>
    <row r="572" spans="1:22" ht="49.5" hidden="1" outlineLevel="1" x14ac:dyDescent="0.3">
      <c r="A572" s="28"/>
      <c r="B572" s="29">
        <v>170</v>
      </c>
      <c r="C572" s="28" t="s">
        <v>509</v>
      </c>
      <c r="D572" s="32" t="s">
        <v>697</v>
      </c>
      <c r="E572" s="32"/>
      <c r="F572" s="32" t="s">
        <v>711</v>
      </c>
      <c r="G572" s="32">
        <v>1</v>
      </c>
      <c r="H572" s="32"/>
      <c r="I572" s="32">
        <v>1</v>
      </c>
      <c r="J572" s="32">
        <v>1</v>
      </c>
      <c r="K572" s="35">
        <v>110</v>
      </c>
      <c r="L572" s="36">
        <v>43920</v>
      </c>
      <c r="M572" s="33">
        <f t="shared" si="47"/>
        <v>0</v>
      </c>
      <c r="N572" s="33">
        <f t="shared" si="48"/>
        <v>0</v>
      </c>
      <c r="O572" s="28"/>
      <c r="P572" s="63"/>
      <c r="Q572" s="31"/>
      <c r="R572" s="31"/>
      <c r="S572" s="63"/>
      <c r="T572" s="31"/>
      <c r="U572" s="28">
        <v>1</v>
      </c>
      <c r="V572" s="28" t="s">
        <v>54</v>
      </c>
    </row>
    <row r="573" spans="1:22" ht="33" hidden="1" outlineLevel="1" x14ac:dyDescent="0.3">
      <c r="A573" s="28"/>
      <c r="B573" s="29">
        <v>171</v>
      </c>
      <c r="C573" s="28" t="s">
        <v>509</v>
      </c>
      <c r="D573" s="32" t="s">
        <v>697</v>
      </c>
      <c r="E573" s="32"/>
      <c r="F573" s="32" t="s">
        <v>712</v>
      </c>
      <c r="G573" s="32">
        <v>1</v>
      </c>
      <c r="H573" s="32"/>
      <c r="I573" s="32">
        <v>1</v>
      </c>
      <c r="J573" s="32">
        <v>1</v>
      </c>
      <c r="K573" s="35">
        <v>13</v>
      </c>
      <c r="L573" s="36">
        <v>43941</v>
      </c>
      <c r="M573" s="33">
        <f t="shared" si="47"/>
        <v>0</v>
      </c>
      <c r="N573" s="33">
        <f t="shared" si="48"/>
        <v>0</v>
      </c>
      <c r="O573" s="63"/>
      <c r="P573" s="63"/>
      <c r="Q573" s="31"/>
      <c r="R573" s="31">
        <v>1</v>
      </c>
      <c r="S573" s="28">
        <v>1</v>
      </c>
      <c r="T573" s="31">
        <v>13</v>
      </c>
      <c r="U573" s="28">
        <v>1</v>
      </c>
      <c r="V573" s="28" t="s">
        <v>54</v>
      </c>
    </row>
    <row r="574" spans="1:22" ht="33" hidden="1" outlineLevel="1" x14ac:dyDescent="0.3">
      <c r="A574" s="28"/>
      <c r="B574" s="29">
        <v>172</v>
      </c>
      <c r="C574" s="28" t="s">
        <v>509</v>
      </c>
      <c r="D574" s="32" t="s">
        <v>697</v>
      </c>
      <c r="E574" s="32"/>
      <c r="F574" s="32" t="s">
        <v>713</v>
      </c>
      <c r="G574" s="32">
        <v>1</v>
      </c>
      <c r="H574" s="32"/>
      <c r="I574" s="32"/>
      <c r="J574" s="32"/>
      <c r="K574" s="35"/>
      <c r="L574" s="63"/>
      <c r="M574" s="33">
        <f t="shared" si="47"/>
        <v>1</v>
      </c>
      <c r="N574" s="33">
        <f t="shared" si="48"/>
        <v>0</v>
      </c>
      <c r="O574" s="28"/>
      <c r="P574" s="28"/>
      <c r="Q574" s="31"/>
      <c r="R574" s="31"/>
      <c r="S574" s="61"/>
      <c r="T574" s="62"/>
      <c r="U574" s="28">
        <v>1</v>
      </c>
      <c r="V574" s="28" t="s">
        <v>54</v>
      </c>
    </row>
    <row r="575" spans="1:22" ht="66" hidden="1" outlineLevel="1" x14ac:dyDescent="0.3">
      <c r="A575" s="28"/>
      <c r="B575" s="29">
        <v>173</v>
      </c>
      <c r="C575" s="28" t="s">
        <v>509</v>
      </c>
      <c r="D575" s="32" t="s">
        <v>697</v>
      </c>
      <c r="E575" s="32"/>
      <c r="F575" s="32" t="s">
        <v>714</v>
      </c>
      <c r="G575" s="32">
        <v>1</v>
      </c>
      <c r="H575" s="32"/>
      <c r="I575" s="32"/>
      <c r="J575" s="32"/>
      <c r="K575" s="35"/>
      <c r="L575" s="32"/>
      <c r="M575" s="33">
        <f t="shared" si="47"/>
        <v>1</v>
      </c>
      <c r="N575" s="33">
        <f t="shared" si="48"/>
        <v>0</v>
      </c>
      <c r="O575" s="28">
        <v>1</v>
      </c>
      <c r="P575" s="28">
        <v>1</v>
      </c>
      <c r="Q575" s="31">
        <v>100</v>
      </c>
      <c r="R575" s="31">
        <v>1</v>
      </c>
      <c r="S575" s="61">
        <v>1</v>
      </c>
      <c r="T575" s="62">
        <v>100</v>
      </c>
      <c r="U575" s="28">
        <v>1</v>
      </c>
      <c r="V575" s="28" t="s">
        <v>54</v>
      </c>
    </row>
    <row r="576" spans="1:22" ht="66" hidden="1" outlineLevel="1" x14ac:dyDescent="0.3">
      <c r="A576" s="28"/>
      <c r="B576" s="29">
        <v>174</v>
      </c>
      <c r="C576" s="28" t="s">
        <v>509</v>
      </c>
      <c r="D576" s="32" t="s">
        <v>697</v>
      </c>
      <c r="E576" s="32"/>
      <c r="F576" s="32" t="s">
        <v>715</v>
      </c>
      <c r="G576" s="32">
        <v>1</v>
      </c>
      <c r="H576" s="32"/>
      <c r="I576" s="32"/>
      <c r="J576" s="32"/>
      <c r="K576" s="35"/>
      <c r="L576" s="32"/>
      <c r="M576" s="33">
        <f t="shared" si="47"/>
        <v>1</v>
      </c>
      <c r="N576" s="33">
        <f t="shared" si="48"/>
        <v>0</v>
      </c>
      <c r="O576" s="28">
        <v>1</v>
      </c>
      <c r="P576" s="28">
        <v>1</v>
      </c>
      <c r="Q576" s="31">
        <v>100</v>
      </c>
      <c r="R576" s="31"/>
      <c r="S576" s="61"/>
      <c r="T576" s="62"/>
      <c r="U576" s="28">
        <v>1</v>
      </c>
      <c r="V576" s="28" t="s">
        <v>54</v>
      </c>
    </row>
    <row r="577" spans="1:22" ht="82.5" hidden="1" outlineLevel="1" x14ac:dyDescent="0.3">
      <c r="A577" s="28"/>
      <c r="B577" s="29">
        <v>175</v>
      </c>
      <c r="C577" s="28" t="s">
        <v>509</v>
      </c>
      <c r="D577" s="32" t="s">
        <v>716</v>
      </c>
      <c r="E577" s="32"/>
      <c r="F577" s="32" t="s">
        <v>717</v>
      </c>
      <c r="G577" s="32">
        <v>1</v>
      </c>
      <c r="H577" s="32"/>
      <c r="I577" s="32"/>
      <c r="J577" s="32"/>
      <c r="K577" s="35"/>
      <c r="L577" s="34"/>
      <c r="M577" s="33">
        <f t="shared" si="47"/>
        <v>1</v>
      </c>
      <c r="N577" s="33">
        <f t="shared" si="48"/>
        <v>0</v>
      </c>
      <c r="O577" s="28">
        <v>1</v>
      </c>
      <c r="P577" s="28">
        <v>1</v>
      </c>
      <c r="Q577" s="31">
        <v>160</v>
      </c>
      <c r="R577" s="31"/>
      <c r="S577" s="28"/>
      <c r="T577" s="31"/>
      <c r="U577" s="28">
        <v>1</v>
      </c>
      <c r="V577" s="28" t="s">
        <v>54</v>
      </c>
    </row>
    <row r="578" spans="1:22" ht="66" hidden="1" outlineLevel="1" x14ac:dyDescent="0.3">
      <c r="A578" s="28"/>
      <c r="B578" s="29">
        <v>176</v>
      </c>
      <c r="C578" s="28" t="s">
        <v>509</v>
      </c>
      <c r="D578" s="32" t="s">
        <v>716</v>
      </c>
      <c r="E578" s="32"/>
      <c r="F578" s="32" t="s">
        <v>718</v>
      </c>
      <c r="G578" s="32">
        <v>1</v>
      </c>
      <c r="H578" s="32"/>
      <c r="I578" s="32">
        <v>1</v>
      </c>
      <c r="J578" s="32">
        <v>1</v>
      </c>
      <c r="K578" s="35">
        <v>30</v>
      </c>
      <c r="L578" s="34">
        <v>43936</v>
      </c>
      <c r="M578" s="33">
        <f t="shared" si="47"/>
        <v>0</v>
      </c>
      <c r="N578" s="33">
        <f t="shared" si="48"/>
        <v>0</v>
      </c>
      <c r="O578" s="28"/>
      <c r="P578" s="28"/>
      <c r="Q578" s="31"/>
      <c r="R578" s="31"/>
      <c r="S578" s="28"/>
      <c r="T578" s="31"/>
      <c r="U578" s="28">
        <v>1</v>
      </c>
      <c r="V578" s="28" t="s">
        <v>54</v>
      </c>
    </row>
    <row r="579" spans="1:22" ht="49.5" hidden="1" outlineLevel="1" x14ac:dyDescent="0.3">
      <c r="A579" s="28"/>
      <c r="B579" s="29">
        <v>177</v>
      </c>
      <c r="C579" s="28" t="s">
        <v>509</v>
      </c>
      <c r="D579" s="32" t="s">
        <v>716</v>
      </c>
      <c r="E579" s="32"/>
      <c r="F579" s="32" t="s">
        <v>719</v>
      </c>
      <c r="G579" s="32">
        <v>1</v>
      </c>
      <c r="H579" s="32"/>
      <c r="I579" s="32"/>
      <c r="J579" s="32"/>
      <c r="K579" s="35"/>
      <c r="L579" s="34"/>
      <c r="M579" s="33">
        <f t="shared" si="47"/>
        <v>1</v>
      </c>
      <c r="N579" s="33">
        <f t="shared" si="48"/>
        <v>0</v>
      </c>
      <c r="O579" s="28">
        <v>1</v>
      </c>
      <c r="P579" s="28">
        <v>1</v>
      </c>
      <c r="Q579" s="31">
        <v>75</v>
      </c>
      <c r="R579" s="31"/>
      <c r="S579" s="28"/>
      <c r="T579" s="31"/>
      <c r="U579" s="28">
        <v>1</v>
      </c>
      <c r="V579" s="28" t="s">
        <v>54</v>
      </c>
    </row>
    <row r="580" spans="1:22" ht="49.5" hidden="1" outlineLevel="1" x14ac:dyDescent="0.3">
      <c r="A580" s="28"/>
      <c r="B580" s="29">
        <v>178</v>
      </c>
      <c r="C580" s="28" t="s">
        <v>484</v>
      </c>
      <c r="D580" s="32" t="s">
        <v>720</v>
      </c>
      <c r="E580" s="32"/>
      <c r="F580" s="32" t="s">
        <v>721</v>
      </c>
      <c r="G580" s="32">
        <v>1</v>
      </c>
      <c r="H580" s="32"/>
      <c r="I580" s="32"/>
      <c r="J580" s="32"/>
      <c r="K580" s="35"/>
      <c r="L580" s="32"/>
      <c r="M580" s="33">
        <f t="shared" si="47"/>
        <v>1</v>
      </c>
      <c r="N580" s="33">
        <f t="shared" si="48"/>
        <v>0</v>
      </c>
      <c r="O580" s="32">
        <v>1</v>
      </c>
      <c r="P580" s="32">
        <v>1</v>
      </c>
      <c r="Q580" s="35">
        <v>7</v>
      </c>
      <c r="R580" s="35"/>
      <c r="S580" s="32"/>
      <c r="T580" s="35"/>
      <c r="U580" s="28">
        <v>1</v>
      </c>
      <c r="V580" s="28" t="s">
        <v>54</v>
      </c>
    </row>
    <row r="581" spans="1:22" ht="148.5" hidden="1" outlineLevel="1" x14ac:dyDescent="0.3">
      <c r="A581" s="28"/>
      <c r="B581" s="29">
        <v>179</v>
      </c>
      <c r="C581" s="28" t="s">
        <v>484</v>
      </c>
      <c r="D581" s="32" t="s">
        <v>720</v>
      </c>
      <c r="E581" s="32"/>
      <c r="F581" s="32" t="s">
        <v>722</v>
      </c>
      <c r="G581" s="32">
        <v>1</v>
      </c>
      <c r="H581" s="32"/>
      <c r="I581" s="32"/>
      <c r="J581" s="32"/>
      <c r="K581" s="35"/>
      <c r="L581" s="32"/>
      <c r="M581" s="33">
        <f t="shared" si="47"/>
        <v>1</v>
      </c>
      <c r="N581" s="33">
        <f t="shared" si="48"/>
        <v>0</v>
      </c>
      <c r="O581" s="32">
        <v>1</v>
      </c>
      <c r="P581" s="32">
        <v>1</v>
      </c>
      <c r="Q581" s="35">
        <v>400</v>
      </c>
      <c r="R581" s="35"/>
      <c r="S581" s="32"/>
      <c r="T581" s="35"/>
      <c r="U581" s="28">
        <v>1</v>
      </c>
      <c r="V581" s="28" t="s">
        <v>54</v>
      </c>
    </row>
    <row r="582" spans="1:22" ht="66" hidden="1" outlineLevel="1" x14ac:dyDescent="0.3">
      <c r="A582" s="28"/>
      <c r="B582" s="29">
        <v>180</v>
      </c>
      <c r="C582" s="28" t="s">
        <v>484</v>
      </c>
      <c r="D582" s="32" t="s">
        <v>720</v>
      </c>
      <c r="E582" s="32"/>
      <c r="F582" s="32" t="s">
        <v>723</v>
      </c>
      <c r="G582" s="32">
        <v>1</v>
      </c>
      <c r="H582" s="32"/>
      <c r="I582" s="32">
        <v>1</v>
      </c>
      <c r="J582" s="32">
        <v>1</v>
      </c>
      <c r="K582" s="35">
        <v>10</v>
      </c>
      <c r="L582" s="36">
        <v>43937</v>
      </c>
      <c r="M582" s="33">
        <f t="shared" si="47"/>
        <v>0</v>
      </c>
      <c r="N582" s="33">
        <f t="shared" si="48"/>
        <v>0</v>
      </c>
      <c r="O582" s="32">
        <v>1</v>
      </c>
      <c r="P582" s="32">
        <v>1</v>
      </c>
      <c r="Q582" s="35">
        <v>100</v>
      </c>
      <c r="R582" s="35"/>
      <c r="S582" s="32"/>
      <c r="T582" s="35"/>
      <c r="U582" s="28">
        <v>1</v>
      </c>
      <c r="V582" s="28" t="s">
        <v>54</v>
      </c>
    </row>
    <row r="583" spans="1:22" ht="66" hidden="1" outlineLevel="1" x14ac:dyDescent="0.3">
      <c r="A583" s="28"/>
      <c r="B583" s="29">
        <v>181</v>
      </c>
      <c r="C583" s="28" t="s">
        <v>484</v>
      </c>
      <c r="D583" s="32" t="s">
        <v>720</v>
      </c>
      <c r="E583" s="32"/>
      <c r="F583" s="32" t="s">
        <v>724</v>
      </c>
      <c r="G583" s="32">
        <v>1</v>
      </c>
      <c r="H583" s="32"/>
      <c r="I583" s="32"/>
      <c r="J583" s="32"/>
      <c r="K583" s="35"/>
      <c r="L583" s="32"/>
      <c r="M583" s="33">
        <f t="shared" si="47"/>
        <v>1</v>
      </c>
      <c r="N583" s="33">
        <f t="shared" si="48"/>
        <v>0</v>
      </c>
      <c r="O583" s="32">
        <v>1</v>
      </c>
      <c r="P583" s="32">
        <v>1</v>
      </c>
      <c r="Q583" s="35">
        <v>100</v>
      </c>
      <c r="R583" s="35"/>
      <c r="S583" s="32"/>
      <c r="T583" s="35"/>
      <c r="U583" s="28">
        <v>1</v>
      </c>
      <c r="V583" s="28" t="s">
        <v>54</v>
      </c>
    </row>
    <row r="584" spans="1:22" ht="66" hidden="1" outlineLevel="1" x14ac:dyDescent="0.3">
      <c r="A584" s="28"/>
      <c r="B584" s="29">
        <v>182</v>
      </c>
      <c r="C584" s="28" t="s">
        <v>484</v>
      </c>
      <c r="D584" s="32" t="s">
        <v>720</v>
      </c>
      <c r="E584" s="32"/>
      <c r="F584" s="32" t="s">
        <v>725</v>
      </c>
      <c r="G584" s="32">
        <v>1</v>
      </c>
      <c r="H584" s="32"/>
      <c r="I584" s="32">
        <v>1</v>
      </c>
      <c r="J584" s="32">
        <v>1</v>
      </c>
      <c r="K584" s="35">
        <v>5</v>
      </c>
      <c r="L584" s="36">
        <v>43938</v>
      </c>
      <c r="M584" s="33">
        <f t="shared" si="47"/>
        <v>0</v>
      </c>
      <c r="N584" s="33">
        <f t="shared" si="48"/>
        <v>0</v>
      </c>
      <c r="O584" s="32">
        <v>1</v>
      </c>
      <c r="P584" s="32">
        <v>1</v>
      </c>
      <c r="Q584" s="35">
        <v>100</v>
      </c>
      <c r="R584" s="35"/>
      <c r="S584" s="32"/>
      <c r="T584" s="35"/>
      <c r="U584" s="28">
        <v>1</v>
      </c>
      <c r="V584" s="28" t="s">
        <v>54</v>
      </c>
    </row>
    <row r="585" spans="1:22" ht="66" hidden="1" outlineLevel="1" x14ac:dyDescent="0.3">
      <c r="A585" s="28"/>
      <c r="B585" s="29">
        <v>183</v>
      </c>
      <c r="C585" s="28" t="s">
        <v>484</v>
      </c>
      <c r="D585" s="32" t="s">
        <v>720</v>
      </c>
      <c r="E585" s="32" t="s">
        <v>726</v>
      </c>
      <c r="F585" s="32" t="s">
        <v>727</v>
      </c>
      <c r="G585" s="32"/>
      <c r="H585" s="32">
        <v>1</v>
      </c>
      <c r="I585" s="32"/>
      <c r="J585" s="32"/>
      <c r="K585" s="35"/>
      <c r="L585" s="32"/>
      <c r="M585" s="33">
        <f t="shared" si="47"/>
        <v>0</v>
      </c>
      <c r="N585" s="33">
        <f t="shared" si="48"/>
        <v>1</v>
      </c>
      <c r="O585" s="28"/>
      <c r="P585" s="28"/>
      <c r="Q585" s="31"/>
      <c r="R585" s="31">
        <v>1</v>
      </c>
      <c r="S585" s="32">
        <v>1</v>
      </c>
      <c r="T585" s="35">
        <v>100</v>
      </c>
      <c r="U585" s="28"/>
      <c r="V585" s="28" t="s">
        <v>54</v>
      </c>
    </row>
    <row r="586" spans="1:22" ht="82.5" hidden="1" outlineLevel="1" x14ac:dyDescent="0.3">
      <c r="A586" s="28"/>
      <c r="B586" s="29">
        <v>184</v>
      </c>
      <c r="C586" s="28" t="s">
        <v>484</v>
      </c>
      <c r="D586" s="32" t="s">
        <v>720</v>
      </c>
      <c r="E586" s="32" t="s">
        <v>728</v>
      </c>
      <c r="F586" s="32" t="s">
        <v>729</v>
      </c>
      <c r="G586" s="32"/>
      <c r="H586" s="32">
        <v>1</v>
      </c>
      <c r="I586" s="32"/>
      <c r="J586" s="32"/>
      <c r="K586" s="35"/>
      <c r="L586" s="32"/>
      <c r="M586" s="33">
        <f t="shared" si="47"/>
        <v>0</v>
      </c>
      <c r="N586" s="33">
        <f t="shared" si="48"/>
        <v>1</v>
      </c>
      <c r="O586" s="32">
        <v>1</v>
      </c>
      <c r="P586" s="32">
        <v>1</v>
      </c>
      <c r="Q586" s="35">
        <v>100</v>
      </c>
      <c r="R586" s="35"/>
      <c r="S586" s="32"/>
      <c r="T586" s="35"/>
      <c r="U586" s="28">
        <v>1</v>
      </c>
      <c r="V586" s="28" t="s">
        <v>54</v>
      </c>
    </row>
    <row r="587" spans="1:22" ht="82.5" hidden="1" outlineLevel="1" x14ac:dyDescent="0.3">
      <c r="A587" s="28"/>
      <c r="B587" s="29">
        <v>185</v>
      </c>
      <c r="C587" s="28" t="s">
        <v>484</v>
      </c>
      <c r="D587" s="32" t="s">
        <v>720</v>
      </c>
      <c r="E587" s="32" t="s">
        <v>728</v>
      </c>
      <c r="F587" s="32" t="s">
        <v>730</v>
      </c>
      <c r="G587" s="32"/>
      <c r="H587" s="32">
        <v>1</v>
      </c>
      <c r="I587" s="32"/>
      <c r="J587" s="32"/>
      <c r="K587" s="35"/>
      <c r="L587" s="32"/>
      <c r="M587" s="33">
        <f t="shared" si="47"/>
        <v>0</v>
      </c>
      <c r="N587" s="33">
        <f t="shared" si="48"/>
        <v>1</v>
      </c>
      <c r="O587" s="28"/>
      <c r="P587" s="28"/>
      <c r="Q587" s="31"/>
      <c r="R587" s="31">
        <v>1</v>
      </c>
      <c r="S587" s="32">
        <v>1</v>
      </c>
      <c r="T587" s="35">
        <v>100</v>
      </c>
      <c r="U587" s="28"/>
      <c r="V587" s="28" t="s">
        <v>54</v>
      </c>
    </row>
    <row r="588" spans="1:22" ht="33" hidden="1" x14ac:dyDescent="0.3">
      <c r="A588" s="33">
        <v>9</v>
      </c>
      <c r="B588" s="6"/>
      <c r="C588" s="32" t="s">
        <v>731</v>
      </c>
      <c r="D588" s="33"/>
      <c r="E588" s="33"/>
      <c r="F588" s="33"/>
      <c r="G588" s="33">
        <f>SUM(G403:G587)</f>
        <v>106</v>
      </c>
      <c r="H588" s="33">
        <f>SUM(H403:H587)</f>
        <v>79</v>
      </c>
      <c r="I588" s="33">
        <f>SUM(I403:I587)</f>
        <v>124</v>
      </c>
      <c r="J588" s="33">
        <f>SUM(J403:J587)</f>
        <v>159</v>
      </c>
      <c r="K588" s="47">
        <f>SUM(K403:K587)</f>
        <v>11195.4</v>
      </c>
      <c r="L588" s="28" t="s">
        <v>40</v>
      </c>
      <c r="M588" s="33">
        <f t="shared" ref="M588:T588" si="49">IF(SUM(M403:M587)=0, "-", SUM(M403:M587))</f>
        <v>35</v>
      </c>
      <c r="N588" s="33">
        <f t="shared" si="49"/>
        <v>26</v>
      </c>
      <c r="O588" s="33">
        <f t="shared" si="49"/>
        <v>66</v>
      </c>
      <c r="P588" s="33">
        <f t="shared" si="49"/>
        <v>68</v>
      </c>
      <c r="Q588" s="47">
        <f t="shared" si="49"/>
        <v>5978.5</v>
      </c>
      <c r="R588" s="33">
        <f t="shared" si="49"/>
        <v>19</v>
      </c>
      <c r="S588" s="33">
        <f t="shared" si="49"/>
        <v>21</v>
      </c>
      <c r="T588" s="47">
        <f t="shared" si="49"/>
        <v>2913</v>
      </c>
      <c r="U588" s="33">
        <f>IF(SUM(U403:U587)=0, "-", SUM(U403:U587))</f>
        <v>141</v>
      </c>
      <c r="V588" s="33" t="s">
        <v>54</v>
      </c>
    </row>
    <row r="589" spans="1:22" ht="115.5" hidden="1" outlineLevel="1" x14ac:dyDescent="0.3">
      <c r="A589" s="58"/>
      <c r="B589" s="64">
        <v>1</v>
      </c>
      <c r="C589" s="58" t="s">
        <v>732</v>
      </c>
      <c r="D589" s="58" t="s">
        <v>733</v>
      </c>
      <c r="E589" s="58"/>
      <c r="F589" s="58" t="s">
        <v>734</v>
      </c>
      <c r="G589" s="58">
        <v>1</v>
      </c>
      <c r="H589" s="58">
        <v>0</v>
      </c>
      <c r="I589" s="58">
        <v>1</v>
      </c>
      <c r="J589" s="58">
        <v>7</v>
      </c>
      <c r="K589" s="59" t="s">
        <v>735</v>
      </c>
      <c r="L589" s="60">
        <v>43937</v>
      </c>
      <c r="M589" s="33">
        <f t="shared" ref="M589:M651" si="50">IF(AND(G589=1,NOT(I589=1)), 1, 0)</f>
        <v>0</v>
      </c>
      <c r="N589" s="33">
        <f t="shared" ref="N589:N651" si="51">IF(AND(H589=1,NOT(I589=1)), 1, 0)</f>
        <v>0</v>
      </c>
      <c r="O589" s="58">
        <v>0</v>
      </c>
      <c r="P589" s="58">
        <v>0</v>
      </c>
      <c r="Q589" s="59">
        <v>0</v>
      </c>
      <c r="R589" s="59"/>
      <c r="S589" s="58"/>
      <c r="T589" s="59"/>
      <c r="U589" s="58"/>
      <c r="V589" s="58" t="s">
        <v>736</v>
      </c>
    </row>
    <row r="590" spans="1:22" ht="99" hidden="1" outlineLevel="1" x14ac:dyDescent="0.3">
      <c r="A590" s="58"/>
      <c r="B590" s="64">
        <v>2</v>
      </c>
      <c r="C590" s="58" t="s">
        <v>732</v>
      </c>
      <c r="D590" s="58" t="s">
        <v>733</v>
      </c>
      <c r="E590" s="58" t="s">
        <v>737</v>
      </c>
      <c r="F590" s="58" t="s">
        <v>738</v>
      </c>
      <c r="G590" s="58"/>
      <c r="H590" s="58">
        <v>1</v>
      </c>
      <c r="I590" s="58">
        <v>1</v>
      </c>
      <c r="J590" s="58">
        <v>1</v>
      </c>
      <c r="K590" s="59">
        <v>144</v>
      </c>
      <c r="L590" s="60">
        <v>43943</v>
      </c>
      <c r="M590" s="33">
        <f t="shared" si="50"/>
        <v>0</v>
      </c>
      <c r="N590" s="33">
        <f t="shared" si="51"/>
        <v>0</v>
      </c>
      <c r="O590" s="58">
        <v>0</v>
      </c>
      <c r="P590" s="58">
        <v>0</v>
      </c>
      <c r="Q590" s="59">
        <v>0</v>
      </c>
      <c r="R590" s="59"/>
      <c r="S590" s="58"/>
      <c r="T590" s="59"/>
      <c r="U590" s="58"/>
      <c r="V590" s="58" t="s">
        <v>736</v>
      </c>
    </row>
    <row r="591" spans="1:22" ht="115.5" hidden="1" outlineLevel="1" x14ac:dyDescent="0.3">
      <c r="A591" s="58"/>
      <c r="B591" s="64">
        <v>3</v>
      </c>
      <c r="C591" s="58" t="s">
        <v>732</v>
      </c>
      <c r="D591" s="58" t="s">
        <v>733</v>
      </c>
      <c r="E591" s="58"/>
      <c r="F591" s="58" t="s">
        <v>739</v>
      </c>
      <c r="G591" s="58">
        <v>1</v>
      </c>
      <c r="H591" s="58">
        <v>0</v>
      </c>
      <c r="I591" s="58">
        <v>1</v>
      </c>
      <c r="J591" s="58">
        <v>16</v>
      </c>
      <c r="K591" s="59" t="s">
        <v>740</v>
      </c>
      <c r="L591" s="60">
        <v>43939</v>
      </c>
      <c r="M591" s="33">
        <f t="shared" si="50"/>
        <v>0</v>
      </c>
      <c r="N591" s="33">
        <f t="shared" si="51"/>
        <v>0</v>
      </c>
      <c r="O591" s="58">
        <v>0</v>
      </c>
      <c r="P591" s="58">
        <v>0</v>
      </c>
      <c r="Q591" s="59">
        <v>0</v>
      </c>
      <c r="R591" s="59"/>
      <c r="S591" s="58"/>
      <c r="T591" s="59"/>
      <c r="U591" s="58"/>
      <c r="V591" s="58" t="s">
        <v>736</v>
      </c>
    </row>
    <row r="592" spans="1:22" ht="148.5" hidden="1" outlineLevel="1" x14ac:dyDescent="0.3">
      <c r="A592" s="58"/>
      <c r="B592" s="64">
        <v>4</v>
      </c>
      <c r="C592" s="58" t="s">
        <v>732</v>
      </c>
      <c r="D592" s="58" t="s">
        <v>741</v>
      </c>
      <c r="E592" s="58"/>
      <c r="F592" s="58" t="s">
        <v>742</v>
      </c>
      <c r="G592" s="58">
        <v>1</v>
      </c>
      <c r="H592" s="58">
        <v>0</v>
      </c>
      <c r="I592" s="58">
        <v>0</v>
      </c>
      <c r="J592" s="58">
        <v>0</v>
      </c>
      <c r="K592" s="59">
        <v>0</v>
      </c>
      <c r="L592" s="58"/>
      <c r="M592" s="33">
        <f t="shared" si="50"/>
        <v>1</v>
      </c>
      <c r="N592" s="33">
        <f t="shared" si="51"/>
        <v>0</v>
      </c>
      <c r="O592" s="58">
        <v>0</v>
      </c>
      <c r="P592" s="58"/>
      <c r="Q592" s="59"/>
      <c r="R592" s="59"/>
      <c r="S592" s="60"/>
      <c r="T592" s="59"/>
      <c r="U592" s="58"/>
      <c r="V592" s="58" t="s">
        <v>736</v>
      </c>
    </row>
    <row r="593" spans="1:22" ht="148.5" hidden="1" outlineLevel="1" x14ac:dyDescent="0.3">
      <c r="A593" s="58"/>
      <c r="B593" s="64">
        <v>5</v>
      </c>
      <c r="C593" s="58" t="s">
        <v>732</v>
      </c>
      <c r="D593" s="58" t="s">
        <v>741</v>
      </c>
      <c r="E593" s="58"/>
      <c r="F593" s="58" t="s">
        <v>742</v>
      </c>
      <c r="G593" s="58">
        <v>1</v>
      </c>
      <c r="H593" s="58">
        <v>0</v>
      </c>
      <c r="I593" s="58">
        <v>0</v>
      </c>
      <c r="J593" s="58">
        <v>0</v>
      </c>
      <c r="K593" s="59">
        <v>0</v>
      </c>
      <c r="L593" s="58"/>
      <c r="M593" s="33">
        <f t="shared" si="50"/>
        <v>1</v>
      </c>
      <c r="N593" s="33">
        <f t="shared" si="51"/>
        <v>0</v>
      </c>
      <c r="O593" s="58">
        <v>0</v>
      </c>
      <c r="P593" s="58"/>
      <c r="Q593" s="59"/>
      <c r="R593" s="59"/>
      <c r="S593" s="60"/>
      <c r="T593" s="59"/>
      <c r="U593" s="58"/>
      <c r="V593" s="58" t="s">
        <v>736</v>
      </c>
    </row>
    <row r="594" spans="1:22" ht="33" hidden="1" outlineLevel="1" x14ac:dyDescent="0.3">
      <c r="A594" s="226"/>
      <c r="B594" s="234">
        <v>6</v>
      </c>
      <c r="C594" s="221" t="s">
        <v>732</v>
      </c>
      <c r="D594" s="221" t="s">
        <v>741</v>
      </c>
      <c r="E594" s="221"/>
      <c r="F594" s="221" t="s">
        <v>743</v>
      </c>
      <c r="G594" s="221">
        <v>1</v>
      </c>
      <c r="H594" s="221">
        <v>0</v>
      </c>
      <c r="I594" s="221">
        <v>0</v>
      </c>
      <c r="J594" s="58">
        <v>0</v>
      </c>
      <c r="K594" s="59">
        <v>0</v>
      </c>
      <c r="L594" s="58"/>
      <c r="M594" s="221">
        <v>1</v>
      </c>
      <c r="N594" s="58"/>
      <c r="O594" s="58">
        <v>0</v>
      </c>
      <c r="P594" s="58"/>
      <c r="Q594" s="59"/>
      <c r="R594" s="59"/>
      <c r="S594" s="58"/>
      <c r="T594" s="59"/>
      <c r="U594" s="58"/>
      <c r="V594" s="58" t="s">
        <v>736</v>
      </c>
    </row>
    <row r="595" spans="1:22" ht="33" hidden="1" outlineLevel="1" x14ac:dyDescent="0.3">
      <c r="A595" s="229"/>
      <c r="B595" s="235"/>
      <c r="C595" s="221" t="s">
        <v>744</v>
      </c>
      <c r="D595" s="221" t="s">
        <v>741</v>
      </c>
      <c r="E595" s="221"/>
      <c r="F595" s="221"/>
      <c r="G595" s="221"/>
      <c r="H595" s="221">
        <v>0</v>
      </c>
      <c r="I595" s="221"/>
      <c r="J595" s="58">
        <v>0</v>
      </c>
      <c r="K595" s="59">
        <v>0</v>
      </c>
      <c r="L595" s="58"/>
      <c r="M595" s="221"/>
      <c r="N595" s="58"/>
      <c r="O595" s="58">
        <v>0</v>
      </c>
      <c r="P595" s="58"/>
      <c r="Q595" s="59"/>
      <c r="R595" s="59"/>
      <c r="S595" s="58"/>
      <c r="T595" s="59"/>
      <c r="U595" s="58"/>
      <c r="V595" s="58" t="s">
        <v>736</v>
      </c>
    </row>
    <row r="596" spans="1:22" ht="33" hidden="1" outlineLevel="1" x14ac:dyDescent="0.3">
      <c r="A596" s="227"/>
      <c r="B596" s="236"/>
      <c r="C596" s="221" t="s">
        <v>744</v>
      </c>
      <c r="D596" s="221" t="s">
        <v>741</v>
      </c>
      <c r="E596" s="221"/>
      <c r="F596" s="221"/>
      <c r="G596" s="221"/>
      <c r="H596" s="221">
        <v>0</v>
      </c>
      <c r="I596" s="221"/>
      <c r="J596" s="58">
        <v>0</v>
      </c>
      <c r="K596" s="59">
        <v>0</v>
      </c>
      <c r="L596" s="58"/>
      <c r="M596" s="221"/>
      <c r="N596" s="58"/>
      <c r="O596" s="58">
        <v>0</v>
      </c>
      <c r="P596" s="58"/>
      <c r="Q596" s="59"/>
      <c r="R596" s="59"/>
      <c r="S596" s="58"/>
      <c r="T596" s="59"/>
      <c r="U596" s="58"/>
      <c r="V596" s="58" t="s">
        <v>736</v>
      </c>
    </row>
    <row r="597" spans="1:22" ht="148.5" hidden="1" outlineLevel="1" x14ac:dyDescent="0.3">
      <c r="A597" s="58"/>
      <c r="B597" s="64">
        <v>7</v>
      </c>
      <c r="C597" s="58" t="s">
        <v>732</v>
      </c>
      <c r="D597" s="58" t="s">
        <v>741</v>
      </c>
      <c r="E597" s="58"/>
      <c r="F597" s="58" t="s">
        <v>745</v>
      </c>
      <c r="G597" s="58">
        <v>1</v>
      </c>
      <c r="H597" s="58">
        <v>0</v>
      </c>
      <c r="I597" s="58">
        <v>0</v>
      </c>
      <c r="J597" s="58">
        <v>0</v>
      </c>
      <c r="K597" s="59">
        <v>0</v>
      </c>
      <c r="L597" s="58"/>
      <c r="M597" s="33">
        <f t="shared" si="50"/>
        <v>1</v>
      </c>
      <c r="N597" s="33">
        <f t="shared" si="51"/>
        <v>0</v>
      </c>
      <c r="O597" s="58">
        <v>0</v>
      </c>
      <c r="P597" s="58">
        <v>0</v>
      </c>
      <c r="Q597" s="59"/>
      <c r="R597" s="59"/>
      <c r="S597" s="68"/>
      <c r="T597" s="59"/>
      <c r="U597" s="58">
        <v>1</v>
      </c>
      <c r="V597" s="60">
        <v>43891</v>
      </c>
    </row>
    <row r="598" spans="1:22" ht="33" hidden="1" outlineLevel="1" x14ac:dyDescent="0.3">
      <c r="A598" s="221"/>
      <c r="B598" s="234">
        <v>8</v>
      </c>
      <c r="C598" s="226" t="s">
        <v>732</v>
      </c>
      <c r="D598" s="226" t="s">
        <v>741</v>
      </c>
      <c r="E598" s="226"/>
      <c r="F598" s="221" t="s">
        <v>746</v>
      </c>
      <c r="G598" s="221">
        <v>1</v>
      </c>
      <c r="H598" s="221">
        <v>0</v>
      </c>
      <c r="I598" s="221">
        <v>1</v>
      </c>
      <c r="J598" s="58">
        <v>2</v>
      </c>
      <c r="K598" s="59" t="s">
        <v>747</v>
      </c>
      <c r="L598" s="60">
        <v>43915</v>
      </c>
      <c r="M598" s="221">
        <v>0</v>
      </c>
      <c r="N598" s="58"/>
      <c r="O598" s="58">
        <v>0</v>
      </c>
      <c r="P598" s="58">
        <v>0</v>
      </c>
      <c r="Q598" s="59" t="s">
        <v>40</v>
      </c>
      <c r="R598" s="59"/>
      <c r="S598" s="60"/>
      <c r="T598" s="59"/>
      <c r="U598" s="69"/>
      <c r="V598" s="58" t="s">
        <v>736</v>
      </c>
    </row>
    <row r="599" spans="1:22" ht="33" hidden="1" outlineLevel="1" x14ac:dyDescent="0.3">
      <c r="A599" s="221"/>
      <c r="B599" s="236"/>
      <c r="C599" s="227"/>
      <c r="D599" s="227" t="s">
        <v>741</v>
      </c>
      <c r="E599" s="227"/>
      <c r="F599" s="221"/>
      <c r="G599" s="221"/>
      <c r="H599" s="221">
        <v>0</v>
      </c>
      <c r="I599" s="221"/>
      <c r="J599" s="58">
        <v>1</v>
      </c>
      <c r="K599" s="59">
        <v>800</v>
      </c>
      <c r="L599" s="60">
        <v>43915</v>
      </c>
      <c r="M599" s="221"/>
      <c r="N599" s="58"/>
      <c r="O599" s="58">
        <v>0</v>
      </c>
      <c r="P599" s="58">
        <v>0</v>
      </c>
      <c r="Q599" s="59" t="s">
        <v>40</v>
      </c>
      <c r="R599" s="59"/>
      <c r="S599" s="60"/>
      <c r="T599" s="59"/>
      <c r="U599" s="69"/>
      <c r="V599" s="58" t="s">
        <v>736</v>
      </c>
    </row>
    <row r="600" spans="1:22" ht="198" hidden="1" outlineLevel="1" x14ac:dyDescent="0.3">
      <c r="A600" s="58"/>
      <c r="B600" s="64">
        <v>9</v>
      </c>
      <c r="C600" s="58" t="s">
        <v>732</v>
      </c>
      <c r="D600" s="58" t="s">
        <v>741</v>
      </c>
      <c r="E600" s="58"/>
      <c r="F600" s="58" t="s">
        <v>748</v>
      </c>
      <c r="G600" s="58">
        <v>1</v>
      </c>
      <c r="H600" s="58">
        <v>0</v>
      </c>
      <c r="I600" s="58">
        <v>0</v>
      </c>
      <c r="J600" s="70">
        <v>0</v>
      </c>
      <c r="K600" s="71">
        <v>0</v>
      </c>
      <c r="L600" s="70"/>
      <c r="M600" s="33">
        <f t="shared" si="50"/>
        <v>1</v>
      </c>
      <c r="N600" s="33">
        <f t="shared" si="51"/>
        <v>0</v>
      </c>
      <c r="O600" s="70">
        <v>0</v>
      </c>
      <c r="P600" s="70">
        <v>0</v>
      </c>
      <c r="Q600" s="71">
        <v>0</v>
      </c>
      <c r="R600" s="71"/>
      <c r="S600" s="70"/>
      <c r="T600" s="71"/>
      <c r="U600" s="70"/>
      <c r="V600" s="58" t="s">
        <v>736</v>
      </c>
    </row>
    <row r="601" spans="1:22" ht="33" hidden="1" outlineLevel="1" x14ac:dyDescent="0.3">
      <c r="A601" s="221"/>
      <c r="B601" s="234">
        <v>10</v>
      </c>
      <c r="C601" s="226" t="s">
        <v>732</v>
      </c>
      <c r="D601" s="221" t="s">
        <v>741</v>
      </c>
      <c r="E601" s="221"/>
      <c r="F601" s="221" t="s">
        <v>749</v>
      </c>
      <c r="G601" s="221">
        <v>1</v>
      </c>
      <c r="H601" s="221">
        <v>0</v>
      </c>
      <c r="I601" s="221">
        <v>1</v>
      </c>
      <c r="J601" s="58">
        <v>1</v>
      </c>
      <c r="K601" s="59">
        <v>1000</v>
      </c>
      <c r="L601" s="58"/>
      <c r="M601" s="221">
        <v>0</v>
      </c>
      <c r="N601" s="58"/>
      <c r="O601" s="58">
        <v>0</v>
      </c>
      <c r="P601" s="58"/>
      <c r="Q601" s="59"/>
      <c r="R601" s="59"/>
      <c r="S601" s="58"/>
      <c r="T601" s="59"/>
      <c r="U601" s="58"/>
      <c r="V601" s="58" t="s">
        <v>736</v>
      </c>
    </row>
    <row r="602" spans="1:22" ht="33" hidden="1" outlineLevel="1" x14ac:dyDescent="0.3">
      <c r="A602" s="221"/>
      <c r="B602" s="236"/>
      <c r="C602" s="227"/>
      <c r="D602" s="221" t="s">
        <v>741</v>
      </c>
      <c r="E602" s="221"/>
      <c r="F602" s="221"/>
      <c r="G602" s="221"/>
      <c r="H602" s="221">
        <v>0</v>
      </c>
      <c r="I602" s="221"/>
      <c r="J602" s="58">
        <v>1</v>
      </c>
      <c r="K602" s="59">
        <v>1000</v>
      </c>
      <c r="L602" s="58"/>
      <c r="M602" s="221"/>
      <c r="N602" s="58"/>
      <c r="O602" s="58">
        <v>0</v>
      </c>
      <c r="P602" s="58"/>
      <c r="Q602" s="59"/>
      <c r="R602" s="59"/>
      <c r="S602" s="58"/>
      <c r="T602" s="59"/>
      <c r="U602" s="58"/>
      <c r="V602" s="58" t="s">
        <v>736</v>
      </c>
    </row>
    <row r="603" spans="1:22" ht="165" hidden="1" outlineLevel="1" x14ac:dyDescent="0.3">
      <c r="A603" s="58"/>
      <c r="B603" s="64">
        <v>11</v>
      </c>
      <c r="C603" s="58" t="s">
        <v>732</v>
      </c>
      <c r="D603" s="58" t="s">
        <v>741</v>
      </c>
      <c r="E603" s="58"/>
      <c r="F603" s="58" t="s">
        <v>750</v>
      </c>
      <c r="G603" s="58">
        <v>1</v>
      </c>
      <c r="H603" s="58">
        <v>0</v>
      </c>
      <c r="I603" s="58">
        <v>1</v>
      </c>
      <c r="J603" s="58">
        <v>1</v>
      </c>
      <c r="K603" s="59">
        <v>100</v>
      </c>
      <c r="L603" s="60">
        <v>43927</v>
      </c>
      <c r="M603" s="33">
        <f t="shared" si="50"/>
        <v>0</v>
      </c>
      <c r="N603" s="33">
        <f t="shared" si="51"/>
        <v>0</v>
      </c>
      <c r="O603" s="58">
        <v>0</v>
      </c>
      <c r="P603" s="58">
        <v>0</v>
      </c>
      <c r="Q603" s="59" t="s">
        <v>40</v>
      </c>
      <c r="R603" s="59"/>
      <c r="S603" s="60"/>
      <c r="T603" s="59"/>
      <c r="U603" s="69"/>
      <c r="V603" s="58" t="s">
        <v>736</v>
      </c>
    </row>
    <row r="604" spans="1:22" ht="82.5" hidden="1" outlineLevel="1" x14ac:dyDescent="0.3">
      <c r="A604" s="58"/>
      <c r="B604" s="64">
        <v>12</v>
      </c>
      <c r="C604" s="58" t="s">
        <v>732</v>
      </c>
      <c r="D604" s="58" t="s">
        <v>741</v>
      </c>
      <c r="E604" s="58"/>
      <c r="F604" s="58" t="s">
        <v>751</v>
      </c>
      <c r="G604" s="58">
        <v>1</v>
      </c>
      <c r="H604" s="58">
        <v>0</v>
      </c>
      <c r="I604" s="58">
        <v>1</v>
      </c>
      <c r="J604" s="58">
        <v>8</v>
      </c>
      <c r="K604" s="59" t="s">
        <v>752</v>
      </c>
      <c r="L604" s="60" t="s">
        <v>753</v>
      </c>
      <c r="M604" s="33">
        <f t="shared" si="50"/>
        <v>0</v>
      </c>
      <c r="N604" s="33">
        <f t="shared" si="51"/>
        <v>0</v>
      </c>
      <c r="O604" s="58">
        <v>0</v>
      </c>
      <c r="P604" s="58">
        <v>0</v>
      </c>
      <c r="Q604" s="59">
        <v>0</v>
      </c>
      <c r="R604" s="59"/>
      <c r="S604" s="58"/>
      <c r="T604" s="59"/>
      <c r="U604" s="58"/>
      <c r="V604" s="58" t="s">
        <v>736</v>
      </c>
    </row>
    <row r="605" spans="1:22" ht="49.5" hidden="1" outlineLevel="1" x14ac:dyDescent="0.3">
      <c r="A605" s="221"/>
      <c r="B605" s="234">
        <v>13</v>
      </c>
      <c r="C605" s="221" t="s">
        <v>732</v>
      </c>
      <c r="D605" s="221" t="s">
        <v>754</v>
      </c>
      <c r="E605" s="221"/>
      <c r="F605" s="221" t="s">
        <v>755</v>
      </c>
      <c r="G605" s="221">
        <v>1</v>
      </c>
      <c r="H605" s="221">
        <v>0</v>
      </c>
      <c r="I605" s="221">
        <v>1</v>
      </c>
      <c r="J605" s="58">
        <v>5</v>
      </c>
      <c r="K605" s="59" t="s">
        <v>756</v>
      </c>
      <c r="L605" s="68">
        <v>43891</v>
      </c>
      <c r="M605" s="221">
        <v>0</v>
      </c>
      <c r="N605" s="58"/>
      <c r="O605" s="58">
        <v>0</v>
      </c>
      <c r="P605" s="58">
        <v>0</v>
      </c>
      <c r="Q605" s="59"/>
      <c r="R605" s="59"/>
      <c r="S605" s="60"/>
      <c r="T605" s="59"/>
      <c r="U605" s="58">
        <v>1</v>
      </c>
      <c r="V605" s="58" t="s">
        <v>757</v>
      </c>
    </row>
    <row r="606" spans="1:22" hidden="1" outlineLevel="1" x14ac:dyDescent="0.3">
      <c r="A606" s="221"/>
      <c r="B606" s="235"/>
      <c r="C606" s="221"/>
      <c r="D606" s="221" t="s">
        <v>754</v>
      </c>
      <c r="E606" s="221"/>
      <c r="F606" s="221"/>
      <c r="G606" s="221"/>
      <c r="H606" s="221">
        <v>0</v>
      </c>
      <c r="I606" s="221"/>
      <c r="J606" s="58">
        <v>1</v>
      </c>
      <c r="K606" s="59" t="s">
        <v>758</v>
      </c>
      <c r="L606" s="68">
        <v>43891</v>
      </c>
      <c r="M606" s="221"/>
      <c r="N606" s="58"/>
      <c r="O606" s="58">
        <v>0</v>
      </c>
      <c r="P606" s="58">
        <v>0</v>
      </c>
      <c r="Q606" s="59"/>
      <c r="R606" s="59"/>
      <c r="S606" s="60"/>
      <c r="T606" s="59"/>
      <c r="U606" s="58">
        <v>1</v>
      </c>
      <c r="V606" s="58" t="s">
        <v>757</v>
      </c>
    </row>
    <row r="607" spans="1:22" hidden="1" outlineLevel="1" x14ac:dyDescent="0.3">
      <c r="A607" s="221"/>
      <c r="B607" s="236"/>
      <c r="C607" s="221"/>
      <c r="D607" s="221" t="s">
        <v>754</v>
      </c>
      <c r="E607" s="221"/>
      <c r="F607" s="221"/>
      <c r="G607" s="221"/>
      <c r="H607" s="221">
        <v>0</v>
      </c>
      <c r="I607" s="221"/>
      <c r="J607" s="58">
        <v>1</v>
      </c>
      <c r="K607" s="59" t="s">
        <v>758</v>
      </c>
      <c r="L607" s="68">
        <v>43891</v>
      </c>
      <c r="M607" s="221"/>
      <c r="N607" s="58"/>
      <c r="O607" s="58">
        <v>0</v>
      </c>
      <c r="P607" s="58">
        <v>0</v>
      </c>
      <c r="Q607" s="59"/>
      <c r="R607" s="59"/>
      <c r="S607" s="60"/>
      <c r="T607" s="59"/>
      <c r="U607" s="58">
        <v>1</v>
      </c>
      <c r="V607" s="58" t="s">
        <v>757</v>
      </c>
    </row>
    <row r="608" spans="1:22" hidden="1" outlineLevel="1" x14ac:dyDescent="0.3">
      <c r="A608" s="221"/>
      <c r="B608" s="234">
        <v>14</v>
      </c>
      <c r="C608" s="221" t="s">
        <v>732</v>
      </c>
      <c r="D608" s="221" t="s">
        <v>741</v>
      </c>
      <c r="E608" s="221"/>
      <c r="F608" s="221" t="s">
        <v>759</v>
      </c>
      <c r="G608" s="221">
        <v>1</v>
      </c>
      <c r="H608" s="221">
        <v>0</v>
      </c>
      <c r="I608" s="221">
        <v>0</v>
      </c>
      <c r="J608" s="58">
        <v>0</v>
      </c>
      <c r="K608" s="59">
        <v>0</v>
      </c>
      <c r="L608" s="60"/>
      <c r="M608" s="221">
        <v>1</v>
      </c>
      <c r="N608" s="58"/>
      <c r="O608" s="58">
        <v>0</v>
      </c>
      <c r="P608" s="58" t="s">
        <v>760</v>
      </c>
      <c r="Q608" s="59" t="s">
        <v>760</v>
      </c>
      <c r="R608" s="59"/>
      <c r="S608" s="60"/>
      <c r="T608" s="59"/>
      <c r="U608" s="58">
        <v>1</v>
      </c>
      <c r="V608" s="60">
        <v>43941</v>
      </c>
    </row>
    <row r="609" spans="1:22" hidden="1" outlineLevel="1" x14ac:dyDescent="0.3">
      <c r="A609" s="221"/>
      <c r="B609" s="235"/>
      <c r="C609" s="221"/>
      <c r="D609" s="221" t="s">
        <v>741</v>
      </c>
      <c r="E609" s="221"/>
      <c r="F609" s="221"/>
      <c r="G609" s="221"/>
      <c r="H609" s="221">
        <v>0</v>
      </c>
      <c r="I609" s="221"/>
      <c r="J609" s="58">
        <v>0</v>
      </c>
      <c r="K609" s="59">
        <v>0</v>
      </c>
      <c r="L609" s="58"/>
      <c r="M609" s="221"/>
      <c r="N609" s="58"/>
      <c r="O609" s="58">
        <v>0</v>
      </c>
      <c r="P609" s="58" t="s">
        <v>760</v>
      </c>
      <c r="Q609" s="59" t="s">
        <v>760</v>
      </c>
      <c r="R609" s="59"/>
      <c r="S609" s="60"/>
      <c r="T609" s="59"/>
      <c r="U609" s="58">
        <v>1</v>
      </c>
      <c r="V609" s="60">
        <v>43941</v>
      </c>
    </row>
    <row r="610" spans="1:22" hidden="1" outlineLevel="1" x14ac:dyDescent="0.3">
      <c r="A610" s="221"/>
      <c r="B610" s="236"/>
      <c r="C610" s="221"/>
      <c r="D610" s="221" t="s">
        <v>741</v>
      </c>
      <c r="E610" s="221"/>
      <c r="F610" s="221"/>
      <c r="G610" s="221"/>
      <c r="H610" s="221">
        <v>0</v>
      </c>
      <c r="I610" s="221"/>
      <c r="J610" s="58">
        <v>0</v>
      </c>
      <c r="K610" s="59">
        <v>0</v>
      </c>
      <c r="L610" s="58"/>
      <c r="M610" s="221"/>
      <c r="N610" s="58"/>
      <c r="O610" s="58">
        <v>0</v>
      </c>
      <c r="P610" s="58" t="s">
        <v>760</v>
      </c>
      <c r="Q610" s="59" t="s">
        <v>760</v>
      </c>
      <c r="R610" s="59"/>
      <c r="S610" s="60"/>
      <c r="T610" s="59"/>
      <c r="U610" s="58">
        <v>1</v>
      </c>
      <c r="V610" s="60">
        <v>43941</v>
      </c>
    </row>
    <row r="611" spans="1:22" ht="33" hidden="1" outlineLevel="1" x14ac:dyDescent="0.3">
      <c r="A611" s="221"/>
      <c r="B611" s="234">
        <v>15</v>
      </c>
      <c r="C611" s="226" t="s">
        <v>732</v>
      </c>
      <c r="D611" s="226" t="s">
        <v>741</v>
      </c>
      <c r="E611" s="226"/>
      <c r="F611" s="226" t="s">
        <v>761</v>
      </c>
      <c r="G611" s="226">
        <v>1</v>
      </c>
      <c r="H611" s="226">
        <v>0</v>
      </c>
      <c r="I611" s="226">
        <v>1</v>
      </c>
      <c r="J611" s="58">
        <v>1</v>
      </c>
      <c r="K611" s="59">
        <v>120</v>
      </c>
      <c r="L611" s="60">
        <v>43914</v>
      </c>
      <c r="M611" s="33">
        <f t="shared" si="50"/>
        <v>0</v>
      </c>
      <c r="N611" s="33">
        <f t="shared" si="51"/>
        <v>0</v>
      </c>
      <c r="O611" s="58">
        <v>0</v>
      </c>
      <c r="P611" s="58"/>
      <c r="Q611" s="59"/>
      <c r="R611" s="59"/>
      <c r="S611" s="60"/>
      <c r="T611" s="59"/>
      <c r="U611" s="58"/>
      <c r="V611" s="58" t="s">
        <v>736</v>
      </c>
    </row>
    <row r="612" spans="1:22" ht="33" hidden="1" outlineLevel="1" x14ac:dyDescent="0.3">
      <c r="A612" s="221"/>
      <c r="B612" s="235"/>
      <c r="C612" s="229"/>
      <c r="D612" s="229"/>
      <c r="E612" s="229"/>
      <c r="F612" s="229" t="s">
        <v>761</v>
      </c>
      <c r="G612" s="229"/>
      <c r="H612" s="229"/>
      <c r="I612" s="229"/>
      <c r="J612" s="58">
        <v>1</v>
      </c>
      <c r="K612" s="59">
        <v>120</v>
      </c>
      <c r="L612" s="60">
        <v>43914</v>
      </c>
      <c r="M612" s="33">
        <f t="shared" si="50"/>
        <v>0</v>
      </c>
      <c r="N612" s="33">
        <f t="shared" si="51"/>
        <v>0</v>
      </c>
      <c r="O612" s="58">
        <v>0</v>
      </c>
      <c r="P612" s="58">
        <v>0</v>
      </c>
      <c r="Q612" s="59">
        <v>0</v>
      </c>
      <c r="R612" s="59"/>
      <c r="S612" s="58"/>
      <c r="T612" s="59"/>
      <c r="U612" s="58"/>
      <c r="V612" s="58" t="s">
        <v>736</v>
      </c>
    </row>
    <row r="613" spans="1:22" ht="33" hidden="1" outlineLevel="1" x14ac:dyDescent="0.3">
      <c r="A613" s="221"/>
      <c r="B613" s="236"/>
      <c r="C613" s="227"/>
      <c r="D613" s="227"/>
      <c r="E613" s="227"/>
      <c r="F613" s="227" t="s">
        <v>761</v>
      </c>
      <c r="G613" s="227"/>
      <c r="H613" s="227"/>
      <c r="I613" s="227"/>
      <c r="J613" s="58">
        <v>1</v>
      </c>
      <c r="K613" s="59">
        <v>120</v>
      </c>
      <c r="L613" s="60">
        <v>43914</v>
      </c>
      <c r="M613" s="33">
        <f t="shared" si="50"/>
        <v>0</v>
      </c>
      <c r="N613" s="33">
        <f t="shared" si="51"/>
        <v>0</v>
      </c>
      <c r="O613" s="58">
        <v>0</v>
      </c>
      <c r="P613" s="58"/>
      <c r="Q613" s="59"/>
      <c r="R613" s="59"/>
      <c r="S613" s="60"/>
      <c r="T613" s="59"/>
      <c r="U613" s="58"/>
      <c r="V613" s="58" t="s">
        <v>736</v>
      </c>
    </row>
    <row r="614" spans="1:22" ht="132" hidden="1" outlineLevel="1" x14ac:dyDescent="0.3">
      <c r="A614" s="58"/>
      <c r="B614" s="64">
        <v>16</v>
      </c>
      <c r="C614" s="58" t="s">
        <v>732</v>
      </c>
      <c r="D614" s="58" t="s">
        <v>741</v>
      </c>
      <c r="E614" s="58"/>
      <c r="F614" s="58" t="s">
        <v>762</v>
      </c>
      <c r="G614" s="58">
        <v>1</v>
      </c>
      <c r="H614" s="58">
        <v>0</v>
      </c>
      <c r="I614" s="58">
        <v>1</v>
      </c>
      <c r="J614" s="58">
        <v>1</v>
      </c>
      <c r="K614" s="59">
        <v>100</v>
      </c>
      <c r="L614" s="60">
        <v>43914</v>
      </c>
      <c r="M614" s="33">
        <f t="shared" si="50"/>
        <v>0</v>
      </c>
      <c r="N614" s="33">
        <f t="shared" si="51"/>
        <v>0</v>
      </c>
      <c r="O614" s="58">
        <v>0</v>
      </c>
      <c r="P614" s="58">
        <v>0</v>
      </c>
      <c r="Q614" s="59">
        <v>0</v>
      </c>
      <c r="R614" s="59"/>
      <c r="S614" s="58"/>
      <c r="T614" s="59"/>
      <c r="U614" s="58"/>
      <c r="V614" s="58" t="s">
        <v>736</v>
      </c>
    </row>
    <row r="615" spans="1:22" ht="148.5" hidden="1" outlineLevel="1" x14ac:dyDescent="0.3">
      <c r="A615" s="58"/>
      <c r="B615" s="64">
        <v>17</v>
      </c>
      <c r="C615" s="58" t="s">
        <v>732</v>
      </c>
      <c r="D615" s="58" t="s">
        <v>741</v>
      </c>
      <c r="E615" s="58" t="s">
        <v>763</v>
      </c>
      <c r="F615" s="58" t="s">
        <v>764</v>
      </c>
      <c r="G615" s="58">
        <v>1</v>
      </c>
      <c r="H615" s="58">
        <v>0</v>
      </c>
      <c r="I615" s="58">
        <v>1</v>
      </c>
      <c r="J615" s="58">
        <v>1</v>
      </c>
      <c r="K615" s="59">
        <v>506</v>
      </c>
      <c r="L615" s="58"/>
      <c r="M615" s="33">
        <f t="shared" si="50"/>
        <v>0</v>
      </c>
      <c r="N615" s="33">
        <f t="shared" si="51"/>
        <v>0</v>
      </c>
      <c r="O615" s="58">
        <v>0</v>
      </c>
      <c r="P615" s="58"/>
      <c r="Q615" s="59"/>
      <c r="R615" s="59"/>
      <c r="S615" s="60"/>
      <c r="T615" s="59"/>
      <c r="U615" s="58"/>
      <c r="V615" s="58" t="s">
        <v>736</v>
      </c>
    </row>
    <row r="616" spans="1:22" hidden="1" outlineLevel="1" x14ac:dyDescent="0.3">
      <c r="A616" s="221"/>
      <c r="B616" s="228">
        <v>18</v>
      </c>
      <c r="C616" s="226" t="s">
        <v>732</v>
      </c>
      <c r="D616" s="226" t="s">
        <v>741</v>
      </c>
      <c r="E616" s="226"/>
      <c r="F616" s="226" t="s">
        <v>765</v>
      </c>
      <c r="G616" s="226">
        <v>1</v>
      </c>
      <c r="H616" s="226">
        <v>0</v>
      </c>
      <c r="I616" s="226">
        <v>1</v>
      </c>
      <c r="J616" s="58">
        <v>1</v>
      </c>
      <c r="K616" s="59">
        <v>150</v>
      </c>
      <c r="L616" s="60">
        <v>43937</v>
      </c>
      <c r="M616" s="226">
        <v>0</v>
      </c>
      <c r="N616" s="65"/>
      <c r="O616" s="58">
        <v>0</v>
      </c>
      <c r="P616" s="58">
        <v>0</v>
      </c>
      <c r="Q616" s="59">
        <v>0</v>
      </c>
      <c r="R616" s="59"/>
      <c r="S616" s="58"/>
      <c r="T616" s="59"/>
      <c r="U616" s="58">
        <v>1</v>
      </c>
      <c r="V616" s="60">
        <v>43937</v>
      </c>
    </row>
    <row r="617" spans="1:22" hidden="1" outlineLevel="1" x14ac:dyDescent="0.3">
      <c r="A617" s="221"/>
      <c r="B617" s="228"/>
      <c r="C617" s="227"/>
      <c r="D617" s="227"/>
      <c r="E617" s="227"/>
      <c r="F617" s="227"/>
      <c r="G617" s="227"/>
      <c r="H617" s="227"/>
      <c r="I617" s="227"/>
      <c r="J617" s="58">
        <v>1</v>
      </c>
      <c r="K617" s="59">
        <v>150</v>
      </c>
      <c r="L617" s="60">
        <v>43937</v>
      </c>
      <c r="M617" s="227"/>
      <c r="N617" s="66"/>
      <c r="O617" s="58">
        <v>0</v>
      </c>
      <c r="P617" s="58"/>
      <c r="Q617" s="59"/>
      <c r="R617" s="59"/>
      <c r="S617" s="60"/>
      <c r="T617" s="59"/>
      <c r="U617" s="58">
        <v>1</v>
      </c>
      <c r="V617" s="60">
        <v>43902</v>
      </c>
    </row>
    <row r="618" spans="1:22" ht="148.5" hidden="1" outlineLevel="1" x14ac:dyDescent="0.3">
      <c r="A618" s="58"/>
      <c r="B618" s="64">
        <v>19</v>
      </c>
      <c r="C618" s="58" t="s">
        <v>732</v>
      </c>
      <c r="D618" s="58" t="s">
        <v>741</v>
      </c>
      <c r="E618" s="58"/>
      <c r="F618" s="58" t="s">
        <v>766</v>
      </c>
      <c r="G618" s="58">
        <v>1</v>
      </c>
      <c r="H618" s="58">
        <v>0</v>
      </c>
      <c r="I618" s="58">
        <v>1</v>
      </c>
      <c r="J618" s="58">
        <v>9</v>
      </c>
      <c r="K618" s="59" t="s">
        <v>767</v>
      </c>
      <c r="L618" s="60">
        <v>43929</v>
      </c>
      <c r="M618" s="33">
        <f t="shared" si="50"/>
        <v>0</v>
      </c>
      <c r="N618" s="33">
        <f t="shared" si="51"/>
        <v>0</v>
      </c>
      <c r="O618" s="58">
        <v>0</v>
      </c>
      <c r="P618" s="58">
        <v>0</v>
      </c>
      <c r="Q618" s="59"/>
      <c r="R618" s="59"/>
      <c r="S618" s="68"/>
      <c r="T618" s="59"/>
      <c r="U618" s="58">
        <v>1</v>
      </c>
      <c r="V618" s="60">
        <v>43891</v>
      </c>
    </row>
    <row r="619" spans="1:22" ht="148.5" hidden="1" outlineLevel="1" x14ac:dyDescent="0.3">
      <c r="A619" s="58"/>
      <c r="B619" s="64">
        <v>20</v>
      </c>
      <c r="C619" s="58" t="s">
        <v>732</v>
      </c>
      <c r="D619" s="58" t="s">
        <v>741</v>
      </c>
      <c r="E619" s="58"/>
      <c r="F619" s="58" t="s">
        <v>768</v>
      </c>
      <c r="G619" s="58">
        <v>1</v>
      </c>
      <c r="H619" s="58">
        <v>0</v>
      </c>
      <c r="I619" s="58">
        <v>1</v>
      </c>
      <c r="J619" s="58">
        <v>8</v>
      </c>
      <c r="K619" s="59">
        <v>4900</v>
      </c>
      <c r="L619" s="68">
        <v>43891</v>
      </c>
      <c r="M619" s="33">
        <f t="shared" si="50"/>
        <v>0</v>
      </c>
      <c r="N619" s="33">
        <f t="shared" si="51"/>
        <v>0</v>
      </c>
      <c r="O619" s="58">
        <v>0</v>
      </c>
      <c r="P619" s="58">
        <v>0</v>
      </c>
      <c r="Q619" s="59">
        <v>0</v>
      </c>
      <c r="R619" s="59"/>
      <c r="S619" s="58"/>
      <c r="T619" s="59"/>
      <c r="U619" s="58"/>
      <c r="V619" s="58" t="s">
        <v>736</v>
      </c>
    </row>
    <row r="620" spans="1:22" ht="148.5" hidden="1" outlineLevel="1" x14ac:dyDescent="0.3">
      <c r="A620" s="58"/>
      <c r="B620" s="64">
        <v>21</v>
      </c>
      <c r="C620" s="58" t="s">
        <v>732</v>
      </c>
      <c r="D620" s="58" t="s">
        <v>741</v>
      </c>
      <c r="E620" s="58"/>
      <c r="F620" s="58" t="s">
        <v>769</v>
      </c>
      <c r="G620" s="58">
        <v>1</v>
      </c>
      <c r="H620" s="58">
        <v>0</v>
      </c>
      <c r="I620" s="58">
        <v>1</v>
      </c>
      <c r="J620" s="72">
        <v>3</v>
      </c>
      <c r="K620" s="73" t="s">
        <v>770</v>
      </c>
      <c r="L620" s="74">
        <v>43891</v>
      </c>
      <c r="M620" s="33">
        <f t="shared" si="50"/>
        <v>0</v>
      </c>
      <c r="N620" s="33">
        <f t="shared" si="51"/>
        <v>0</v>
      </c>
      <c r="O620" s="72">
        <v>0</v>
      </c>
      <c r="P620" s="72">
        <v>0</v>
      </c>
      <c r="Q620" s="73">
        <v>0</v>
      </c>
      <c r="R620" s="73"/>
      <c r="S620" s="72"/>
      <c r="T620" s="73"/>
      <c r="U620" s="72">
        <v>1</v>
      </c>
      <c r="V620" s="72" t="s">
        <v>771</v>
      </c>
    </row>
    <row r="621" spans="1:22" hidden="1" outlineLevel="1" x14ac:dyDescent="0.3">
      <c r="A621" s="221"/>
      <c r="B621" s="228">
        <v>22</v>
      </c>
      <c r="C621" s="221" t="s">
        <v>732</v>
      </c>
      <c r="D621" s="221" t="s">
        <v>741</v>
      </c>
      <c r="E621" s="221"/>
      <c r="F621" s="221" t="s">
        <v>772</v>
      </c>
      <c r="G621" s="221">
        <v>1</v>
      </c>
      <c r="H621" s="221"/>
      <c r="I621" s="221">
        <v>1</v>
      </c>
      <c r="J621" s="226">
        <v>1</v>
      </c>
      <c r="K621" s="232">
        <v>200</v>
      </c>
      <c r="L621" s="58"/>
      <c r="M621" s="221">
        <v>0</v>
      </c>
      <c r="N621" s="58"/>
      <c r="O621" s="58">
        <v>0</v>
      </c>
      <c r="P621" s="58"/>
      <c r="Q621" s="59"/>
      <c r="R621" s="59"/>
      <c r="S621" s="60"/>
      <c r="T621" s="59"/>
      <c r="U621" s="58">
        <v>1</v>
      </c>
      <c r="V621" s="60">
        <v>43902</v>
      </c>
    </row>
    <row r="622" spans="1:22" hidden="1" outlineLevel="1" x14ac:dyDescent="0.3">
      <c r="A622" s="221"/>
      <c r="B622" s="228"/>
      <c r="C622" s="221" t="s">
        <v>744</v>
      </c>
      <c r="D622" s="221" t="s">
        <v>741</v>
      </c>
      <c r="E622" s="221"/>
      <c r="F622" s="221"/>
      <c r="G622" s="221"/>
      <c r="H622" s="221"/>
      <c r="I622" s="221"/>
      <c r="J622" s="227"/>
      <c r="K622" s="233"/>
      <c r="L622" s="58"/>
      <c r="M622" s="221"/>
      <c r="N622" s="58"/>
      <c r="O622" s="58">
        <v>0</v>
      </c>
      <c r="P622" s="58"/>
      <c r="Q622" s="59"/>
      <c r="R622" s="59"/>
      <c r="S622" s="60"/>
      <c r="T622" s="59"/>
      <c r="U622" s="58">
        <v>1</v>
      </c>
      <c r="V622" s="60">
        <v>43902</v>
      </c>
    </row>
    <row r="623" spans="1:22" hidden="1" outlineLevel="1" x14ac:dyDescent="0.3">
      <c r="A623" s="221"/>
      <c r="B623" s="228"/>
      <c r="C623" s="221" t="s">
        <v>744</v>
      </c>
      <c r="D623" s="221" t="s">
        <v>741</v>
      </c>
      <c r="E623" s="221"/>
      <c r="F623" s="221"/>
      <c r="G623" s="221"/>
      <c r="H623" s="221"/>
      <c r="I623" s="221"/>
      <c r="J623" s="58">
        <v>1</v>
      </c>
      <c r="K623" s="59">
        <v>800</v>
      </c>
      <c r="L623" s="58"/>
      <c r="M623" s="221"/>
      <c r="N623" s="58"/>
      <c r="O623" s="58">
        <v>0</v>
      </c>
      <c r="P623" s="58"/>
      <c r="Q623" s="59"/>
      <c r="R623" s="59"/>
      <c r="S623" s="60"/>
      <c r="T623" s="59"/>
      <c r="U623" s="58">
        <v>1</v>
      </c>
      <c r="V623" s="60">
        <v>43902</v>
      </c>
    </row>
    <row r="624" spans="1:22" ht="33" hidden="1" outlineLevel="1" x14ac:dyDescent="0.3">
      <c r="A624" s="230"/>
      <c r="B624" s="231">
        <v>23</v>
      </c>
      <c r="C624" s="230" t="s">
        <v>732</v>
      </c>
      <c r="D624" s="230" t="s">
        <v>741</v>
      </c>
      <c r="E624" s="230"/>
      <c r="F624" s="230" t="s">
        <v>773</v>
      </c>
      <c r="G624" s="230">
        <v>1</v>
      </c>
      <c r="H624" s="230"/>
      <c r="I624" s="230">
        <v>0</v>
      </c>
      <c r="J624" s="58">
        <v>0</v>
      </c>
      <c r="K624" s="59">
        <v>0</v>
      </c>
      <c r="L624" s="58"/>
      <c r="M624" s="230">
        <v>1</v>
      </c>
      <c r="N624" s="75"/>
      <c r="O624" s="58">
        <v>0</v>
      </c>
      <c r="P624" s="58"/>
      <c r="Q624" s="59"/>
      <c r="R624" s="59"/>
      <c r="S624" s="60"/>
      <c r="T624" s="59"/>
      <c r="U624" s="58"/>
      <c r="V624" s="58" t="s">
        <v>736</v>
      </c>
    </row>
    <row r="625" spans="1:22" ht="33" hidden="1" outlineLevel="1" x14ac:dyDescent="0.3">
      <c r="A625" s="230"/>
      <c r="B625" s="231"/>
      <c r="C625" s="230"/>
      <c r="D625" s="230" t="s">
        <v>741</v>
      </c>
      <c r="E625" s="230"/>
      <c r="F625" s="230"/>
      <c r="G625" s="230"/>
      <c r="H625" s="230"/>
      <c r="I625" s="230"/>
      <c r="J625" s="58">
        <v>0</v>
      </c>
      <c r="K625" s="59">
        <v>0</v>
      </c>
      <c r="L625" s="58"/>
      <c r="M625" s="230"/>
      <c r="N625" s="75"/>
      <c r="O625" s="58">
        <v>0</v>
      </c>
      <c r="P625" s="58"/>
      <c r="Q625" s="59"/>
      <c r="R625" s="59"/>
      <c r="S625" s="60"/>
      <c r="T625" s="59"/>
      <c r="U625" s="58"/>
      <c r="V625" s="58" t="s">
        <v>736</v>
      </c>
    </row>
    <row r="626" spans="1:22" ht="33" hidden="1" outlineLevel="1" x14ac:dyDescent="0.3">
      <c r="A626" s="230"/>
      <c r="B626" s="231"/>
      <c r="C626" s="230"/>
      <c r="D626" s="230" t="s">
        <v>741</v>
      </c>
      <c r="E626" s="230"/>
      <c r="F626" s="230"/>
      <c r="G626" s="230"/>
      <c r="H626" s="230"/>
      <c r="I626" s="230"/>
      <c r="J626" s="58">
        <v>0</v>
      </c>
      <c r="K626" s="59">
        <v>0</v>
      </c>
      <c r="L626" s="58"/>
      <c r="M626" s="230"/>
      <c r="N626" s="75"/>
      <c r="O626" s="58">
        <v>0</v>
      </c>
      <c r="P626" s="58">
        <v>0</v>
      </c>
      <c r="Q626" s="59"/>
      <c r="R626" s="59"/>
      <c r="S626" s="60"/>
      <c r="T626" s="59"/>
      <c r="U626" s="58"/>
      <c r="V626" s="58" t="s">
        <v>736</v>
      </c>
    </row>
    <row r="627" spans="1:22" ht="33" hidden="1" outlineLevel="1" x14ac:dyDescent="0.3">
      <c r="A627" s="221"/>
      <c r="B627" s="228">
        <v>24</v>
      </c>
      <c r="C627" s="221" t="s">
        <v>732</v>
      </c>
      <c r="D627" s="221" t="s">
        <v>741</v>
      </c>
      <c r="E627" s="221"/>
      <c r="F627" s="221" t="s">
        <v>774</v>
      </c>
      <c r="G627" s="221">
        <v>1</v>
      </c>
      <c r="H627" s="221"/>
      <c r="I627" s="221">
        <v>1</v>
      </c>
      <c r="J627" s="58">
        <v>1</v>
      </c>
      <c r="K627" s="59">
        <v>650</v>
      </c>
      <c r="L627" s="58"/>
      <c r="M627" s="221">
        <v>0</v>
      </c>
      <c r="N627" s="58"/>
      <c r="O627" s="58">
        <v>0</v>
      </c>
      <c r="P627" s="60"/>
      <c r="Q627" s="59"/>
      <c r="R627" s="59"/>
      <c r="S627" s="60"/>
      <c r="T627" s="59"/>
      <c r="U627" s="58"/>
      <c r="V627" s="58" t="s">
        <v>736</v>
      </c>
    </row>
    <row r="628" spans="1:22" ht="33" hidden="1" outlineLevel="1" x14ac:dyDescent="0.3">
      <c r="A628" s="221"/>
      <c r="B628" s="228"/>
      <c r="C628" s="221"/>
      <c r="D628" s="221"/>
      <c r="E628" s="221"/>
      <c r="F628" s="221"/>
      <c r="G628" s="221"/>
      <c r="H628" s="221"/>
      <c r="I628" s="221"/>
      <c r="J628" s="58">
        <v>1</v>
      </c>
      <c r="K628" s="59">
        <v>550</v>
      </c>
      <c r="L628" s="58"/>
      <c r="M628" s="221"/>
      <c r="N628" s="58"/>
      <c r="O628" s="58">
        <v>0</v>
      </c>
      <c r="P628" s="58"/>
      <c r="Q628" s="59"/>
      <c r="R628" s="59"/>
      <c r="S628" s="58"/>
      <c r="T628" s="59"/>
      <c r="U628" s="58"/>
      <c r="V628" s="58" t="s">
        <v>736</v>
      </c>
    </row>
    <row r="629" spans="1:22" ht="165" hidden="1" outlineLevel="1" x14ac:dyDescent="0.3">
      <c r="A629" s="58"/>
      <c r="B629" s="64">
        <v>25</v>
      </c>
      <c r="C629" s="58" t="s">
        <v>732</v>
      </c>
      <c r="D629" s="58" t="s">
        <v>741</v>
      </c>
      <c r="E629" s="58"/>
      <c r="F629" s="58" t="s">
        <v>775</v>
      </c>
      <c r="G629" s="58">
        <v>1</v>
      </c>
      <c r="H629" s="58"/>
      <c r="I629" s="58">
        <v>1</v>
      </c>
      <c r="J629" s="58">
        <v>1</v>
      </c>
      <c r="K629" s="59">
        <v>1400</v>
      </c>
      <c r="L629" s="68">
        <v>43891</v>
      </c>
      <c r="M629" s="33">
        <f t="shared" si="50"/>
        <v>0</v>
      </c>
      <c r="N629" s="33">
        <f t="shared" si="51"/>
        <v>0</v>
      </c>
      <c r="O629" s="58">
        <v>0</v>
      </c>
      <c r="P629" s="58"/>
      <c r="Q629" s="59"/>
      <c r="R629" s="59"/>
      <c r="S629" s="58"/>
      <c r="T629" s="59"/>
      <c r="U629" s="58">
        <v>1</v>
      </c>
      <c r="V629" s="60">
        <v>43913</v>
      </c>
    </row>
    <row r="630" spans="1:22" ht="214.5" hidden="1" outlineLevel="1" x14ac:dyDescent="0.3">
      <c r="A630" s="58"/>
      <c r="B630" s="64">
        <v>26</v>
      </c>
      <c r="C630" s="58" t="s">
        <v>732</v>
      </c>
      <c r="D630" s="58" t="s">
        <v>741</v>
      </c>
      <c r="E630" s="58"/>
      <c r="F630" s="58" t="s">
        <v>776</v>
      </c>
      <c r="G630" s="58">
        <v>1</v>
      </c>
      <c r="H630" s="58"/>
      <c r="I630" s="58">
        <v>1</v>
      </c>
      <c r="J630" s="58">
        <v>2</v>
      </c>
      <c r="K630" s="59" t="s">
        <v>777</v>
      </c>
      <c r="L630" s="68">
        <v>43891</v>
      </c>
      <c r="M630" s="33">
        <f t="shared" si="50"/>
        <v>0</v>
      </c>
      <c r="N630" s="33">
        <f t="shared" si="51"/>
        <v>0</v>
      </c>
      <c r="O630" s="58">
        <v>0</v>
      </c>
      <c r="P630" s="58"/>
      <c r="Q630" s="59"/>
      <c r="R630" s="59"/>
      <c r="S630" s="58"/>
      <c r="T630" s="59"/>
      <c r="U630" s="58">
        <v>1</v>
      </c>
      <c r="V630" s="60">
        <v>43864</v>
      </c>
    </row>
    <row r="631" spans="1:22" ht="181.5" hidden="1" outlineLevel="1" x14ac:dyDescent="0.3">
      <c r="A631" s="58"/>
      <c r="B631" s="64">
        <v>27</v>
      </c>
      <c r="C631" s="58" t="s">
        <v>732</v>
      </c>
      <c r="D631" s="58" t="s">
        <v>741</v>
      </c>
      <c r="E631" s="58"/>
      <c r="F631" s="58" t="s">
        <v>778</v>
      </c>
      <c r="G631" s="58">
        <v>1</v>
      </c>
      <c r="H631" s="58"/>
      <c r="I631" s="58">
        <v>1</v>
      </c>
      <c r="J631" s="58">
        <v>1</v>
      </c>
      <c r="K631" s="59">
        <v>1000</v>
      </c>
      <c r="L631" s="58"/>
      <c r="M631" s="33">
        <f t="shared" si="50"/>
        <v>0</v>
      </c>
      <c r="N631" s="33">
        <f t="shared" si="51"/>
        <v>0</v>
      </c>
      <c r="O631" s="58">
        <v>0</v>
      </c>
      <c r="P631" s="58"/>
      <c r="Q631" s="59"/>
      <c r="R631" s="59"/>
      <c r="S631" s="58"/>
      <c r="T631" s="59"/>
      <c r="U631" s="58"/>
      <c r="V631" s="58" t="s">
        <v>736</v>
      </c>
    </row>
    <row r="632" spans="1:22" ht="181.5" hidden="1" outlineLevel="1" x14ac:dyDescent="0.3">
      <c r="A632" s="58"/>
      <c r="B632" s="64">
        <v>28</v>
      </c>
      <c r="C632" s="58" t="s">
        <v>732</v>
      </c>
      <c r="D632" s="58" t="s">
        <v>741</v>
      </c>
      <c r="E632" s="58"/>
      <c r="F632" s="58" t="s">
        <v>779</v>
      </c>
      <c r="G632" s="58">
        <v>1</v>
      </c>
      <c r="H632" s="58"/>
      <c r="I632" s="58">
        <v>1</v>
      </c>
      <c r="J632" s="58">
        <v>1</v>
      </c>
      <c r="K632" s="59">
        <v>1000</v>
      </c>
      <c r="L632" s="58"/>
      <c r="M632" s="33">
        <f t="shared" si="50"/>
        <v>0</v>
      </c>
      <c r="N632" s="33">
        <f t="shared" si="51"/>
        <v>0</v>
      </c>
      <c r="O632" s="58">
        <v>0</v>
      </c>
      <c r="P632" s="58"/>
      <c r="Q632" s="59"/>
      <c r="R632" s="59"/>
      <c r="S632" s="58"/>
      <c r="T632" s="59"/>
      <c r="U632" s="58"/>
      <c r="V632" s="58" t="s">
        <v>736</v>
      </c>
    </row>
    <row r="633" spans="1:22" ht="198" hidden="1" outlineLevel="1" x14ac:dyDescent="0.3">
      <c r="A633" s="58"/>
      <c r="B633" s="64">
        <v>29</v>
      </c>
      <c r="C633" s="58" t="s">
        <v>732</v>
      </c>
      <c r="D633" s="58" t="s">
        <v>741</v>
      </c>
      <c r="E633" s="58"/>
      <c r="F633" s="58" t="s">
        <v>780</v>
      </c>
      <c r="G633" s="58">
        <v>1</v>
      </c>
      <c r="H633" s="58"/>
      <c r="I633" s="58">
        <v>1</v>
      </c>
      <c r="J633" s="58">
        <v>1</v>
      </c>
      <c r="K633" s="59">
        <v>370</v>
      </c>
      <c r="L633" s="60">
        <v>43937</v>
      </c>
      <c r="M633" s="33">
        <f t="shared" si="50"/>
        <v>0</v>
      </c>
      <c r="N633" s="33">
        <f t="shared" si="51"/>
        <v>0</v>
      </c>
      <c r="O633" s="58">
        <v>0</v>
      </c>
      <c r="P633" s="58">
        <v>0</v>
      </c>
      <c r="Q633" s="59">
        <v>0</v>
      </c>
      <c r="R633" s="59"/>
      <c r="S633" s="58"/>
      <c r="T633" s="59"/>
      <c r="U633" s="58">
        <v>1</v>
      </c>
      <c r="V633" s="60">
        <v>43937</v>
      </c>
    </row>
    <row r="634" spans="1:22" ht="33" hidden="1" outlineLevel="1" x14ac:dyDescent="0.3">
      <c r="A634" s="221"/>
      <c r="B634" s="228">
        <v>30</v>
      </c>
      <c r="C634" s="226" t="s">
        <v>732</v>
      </c>
      <c r="D634" s="226" t="s">
        <v>741</v>
      </c>
      <c r="E634" s="58"/>
      <c r="F634" s="221" t="s">
        <v>781</v>
      </c>
      <c r="G634" s="226">
        <v>1</v>
      </c>
      <c r="H634" s="221"/>
      <c r="I634" s="221">
        <v>1</v>
      </c>
      <c r="J634" s="58">
        <v>1</v>
      </c>
      <c r="K634" s="59">
        <v>200</v>
      </c>
      <c r="L634" s="58"/>
      <c r="M634" s="221">
        <v>0</v>
      </c>
      <c r="N634" s="58"/>
      <c r="O634" s="58">
        <v>0</v>
      </c>
      <c r="P634" s="58"/>
      <c r="Q634" s="59"/>
      <c r="R634" s="59"/>
      <c r="S634" s="60"/>
      <c r="T634" s="59"/>
      <c r="U634" s="58"/>
      <c r="V634" s="58" t="s">
        <v>736</v>
      </c>
    </row>
    <row r="635" spans="1:22" ht="33" hidden="1" outlineLevel="1" x14ac:dyDescent="0.3">
      <c r="A635" s="221"/>
      <c r="B635" s="228"/>
      <c r="C635" s="227"/>
      <c r="D635" s="227"/>
      <c r="E635" s="58"/>
      <c r="F635" s="221"/>
      <c r="G635" s="227"/>
      <c r="H635" s="221"/>
      <c r="I635" s="221"/>
      <c r="J635" s="58">
        <v>1</v>
      </c>
      <c r="K635" s="59">
        <v>200</v>
      </c>
      <c r="L635" s="58"/>
      <c r="M635" s="221">
        <v>0</v>
      </c>
      <c r="N635" s="58"/>
      <c r="O635" s="58">
        <v>0</v>
      </c>
      <c r="P635" s="58"/>
      <c r="Q635" s="59"/>
      <c r="R635" s="59"/>
      <c r="S635" s="58"/>
      <c r="T635" s="59"/>
      <c r="U635" s="58"/>
      <c r="V635" s="58" t="s">
        <v>736</v>
      </c>
    </row>
    <row r="636" spans="1:22" ht="82.5" hidden="1" outlineLevel="1" x14ac:dyDescent="0.3">
      <c r="A636" s="58"/>
      <c r="B636" s="64">
        <v>31</v>
      </c>
      <c r="C636" s="58" t="s">
        <v>732</v>
      </c>
      <c r="D636" s="58" t="s">
        <v>741</v>
      </c>
      <c r="E636" s="58"/>
      <c r="F636" s="58" t="s">
        <v>782</v>
      </c>
      <c r="G636" s="58">
        <v>1</v>
      </c>
      <c r="H636" s="58" t="s">
        <v>760</v>
      </c>
      <c r="I636" s="58">
        <v>1</v>
      </c>
      <c r="J636" s="58">
        <v>1</v>
      </c>
      <c r="K636" s="59">
        <v>220</v>
      </c>
      <c r="L636" s="60">
        <v>43910</v>
      </c>
      <c r="M636" s="33">
        <f t="shared" si="50"/>
        <v>0</v>
      </c>
      <c r="N636" s="33">
        <f t="shared" si="51"/>
        <v>0</v>
      </c>
      <c r="O636" s="58">
        <v>0</v>
      </c>
      <c r="P636" s="58">
        <v>0</v>
      </c>
      <c r="Q636" s="59">
        <v>0</v>
      </c>
      <c r="R636" s="59"/>
      <c r="S636" s="58"/>
      <c r="T636" s="59"/>
      <c r="U636" s="58">
        <v>1</v>
      </c>
      <c r="V636" s="60">
        <v>43936</v>
      </c>
    </row>
    <row r="637" spans="1:22" ht="82.5" hidden="1" outlineLevel="1" x14ac:dyDescent="0.3">
      <c r="A637" s="58"/>
      <c r="B637" s="64">
        <v>32</v>
      </c>
      <c r="C637" s="58" t="s">
        <v>732</v>
      </c>
      <c r="D637" s="58" t="s">
        <v>741</v>
      </c>
      <c r="E637" s="58"/>
      <c r="F637" s="58" t="s">
        <v>783</v>
      </c>
      <c r="G637" s="58">
        <v>1</v>
      </c>
      <c r="H637" s="58"/>
      <c r="I637" s="58">
        <v>1</v>
      </c>
      <c r="J637" s="58">
        <v>3</v>
      </c>
      <c r="K637" s="59" t="s">
        <v>784</v>
      </c>
      <c r="L637" s="58"/>
      <c r="M637" s="33">
        <f t="shared" si="50"/>
        <v>0</v>
      </c>
      <c r="N637" s="33">
        <f t="shared" si="51"/>
        <v>0</v>
      </c>
      <c r="O637" s="58">
        <v>0</v>
      </c>
      <c r="P637" s="58"/>
      <c r="Q637" s="59"/>
      <c r="R637" s="59"/>
      <c r="S637" s="58"/>
      <c r="T637" s="59"/>
      <c r="U637" s="58"/>
      <c r="V637" s="58" t="s">
        <v>736</v>
      </c>
    </row>
    <row r="638" spans="1:22" ht="198" hidden="1" outlineLevel="1" x14ac:dyDescent="0.3">
      <c r="A638" s="58"/>
      <c r="B638" s="64">
        <v>33</v>
      </c>
      <c r="C638" s="58" t="s">
        <v>732</v>
      </c>
      <c r="D638" s="58" t="s">
        <v>741</v>
      </c>
      <c r="E638" s="58"/>
      <c r="F638" s="58" t="s">
        <v>785</v>
      </c>
      <c r="G638" s="58">
        <v>1</v>
      </c>
      <c r="H638" s="58"/>
      <c r="I638" s="58">
        <v>1</v>
      </c>
      <c r="J638" s="58">
        <v>2</v>
      </c>
      <c r="K638" s="59" t="s">
        <v>786</v>
      </c>
      <c r="L638" s="60">
        <v>43826</v>
      </c>
      <c r="M638" s="33">
        <f t="shared" si="50"/>
        <v>0</v>
      </c>
      <c r="N638" s="33">
        <f t="shared" si="51"/>
        <v>0</v>
      </c>
      <c r="O638" s="58">
        <v>0</v>
      </c>
      <c r="P638" s="58">
        <v>0</v>
      </c>
      <c r="Q638" s="59" t="s">
        <v>760</v>
      </c>
      <c r="R638" s="59"/>
      <c r="S638" s="60"/>
      <c r="T638" s="59"/>
      <c r="U638" s="58"/>
      <c r="V638" s="58" t="s">
        <v>736</v>
      </c>
    </row>
    <row r="639" spans="1:22" ht="198" hidden="1" outlineLevel="1" x14ac:dyDescent="0.3">
      <c r="A639" s="58"/>
      <c r="B639" s="64">
        <v>34</v>
      </c>
      <c r="C639" s="58" t="s">
        <v>732</v>
      </c>
      <c r="D639" s="58" t="s">
        <v>754</v>
      </c>
      <c r="E639" s="58"/>
      <c r="F639" s="58" t="s">
        <v>785</v>
      </c>
      <c r="G639" s="58">
        <v>1</v>
      </c>
      <c r="H639" s="58"/>
      <c r="I639" s="58">
        <v>1</v>
      </c>
      <c r="J639" s="58">
        <v>1</v>
      </c>
      <c r="K639" s="59">
        <v>400</v>
      </c>
      <c r="L639" s="68">
        <v>43770</v>
      </c>
      <c r="M639" s="33">
        <f t="shared" si="50"/>
        <v>0</v>
      </c>
      <c r="N639" s="33">
        <f t="shared" si="51"/>
        <v>0</v>
      </c>
      <c r="O639" s="58">
        <v>0</v>
      </c>
      <c r="P639" s="58">
        <v>0</v>
      </c>
      <c r="Q639" s="59"/>
      <c r="R639" s="59"/>
      <c r="S639" s="60"/>
      <c r="T639" s="59"/>
      <c r="U639" s="58">
        <v>1</v>
      </c>
      <c r="V639" s="58" t="s">
        <v>787</v>
      </c>
    </row>
    <row r="640" spans="1:22" ht="264" hidden="1" outlineLevel="1" x14ac:dyDescent="0.3">
      <c r="A640" s="58"/>
      <c r="B640" s="64">
        <v>35</v>
      </c>
      <c r="C640" s="58" t="s">
        <v>732</v>
      </c>
      <c r="D640" s="58" t="s">
        <v>741</v>
      </c>
      <c r="E640" s="58"/>
      <c r="F640" s="58" t="s">
        <v>788</v>
      </c>
      <c r="G640" s="58">
        <v>1</v>
      </c>
      <c r="H640" s="58"/>
      <c r="I640" s="58">
        <v>1</v>
      </c>
      <c r="J640" s="58">
        <v>1</v>
      </c>
      <c r="K640" s="59">
        <v>30</v>
      </c>
      <c r="L640" s="58"/>
      <c r="M640" s="33">
        <f t="shared" si="50"/>
        <v>0</v>
      </c>
      <c r="N640" s="33">
        <f t="shared" si="51"/>
        <v>0</v>
      </c>
      <c r="O640" s="58">
        <v>0</v>
      </c>
      <c r="P640" s="58"/>
      <c r="Q640" s="59"/>
      <c r="R640" s="59"/>
      <c r="S640" s="60"/>
      <c r="T640" s="59"/>
      <c r="U640" s="58">
        <v>1</v>
      </c>
      <c r="V640" s="60">
        <v>43902</v>
      </c>
    </row>
    <row r="641" spans="1:22" ht="198" hidden="1" outlineLevel="1" x14ac:dyDescent="0.3">
      <c r="A641" s="58"/>
      <c r="B641" s="64">
        <v>36</v>
      </c>
      <c r="C641" s="58" t="s">
        <v>732</v>
      </c>
      <c r="D641" s="58" t="s">
        <v>741</v>
      </c>
      <c r="E641" s="58"/>
      <c r="F641" s="58" t="s">
        <v>789</v>
      </c>
      <c r="G641" s="58">
        <v>1</v>
      </c>
      <c r="H641" s="58">
        <v>0</v>
      </c>
      <c r="I641" s="58">
        <v>1</v>
      </c>
      <c r="J641" s="58">
        <v>1</v>
      </c>
      <c r="K641" s="59">
        <v>320</v>
      </c>
      <c r="L641" s="60">
        <v>43937</v>
      </c>
      <c r="M641" s="33">
        <f t="shared" si="50"/>
        <v>0</v>
      </c>
      <c r="N641" s="33">
        <f t="shared" si="51"/>
        <v>0</v>
      </c>
      <c r="O641" s="58">
        <v>0</v>
      </c>
      <c r="P641" s="58">
        <v>0</v>
      </c>
      <c r="Q641" s="59">
        <v>0</v>
      </c>
      <c r="R641" s="59"/>
      <c r="S641" s="58"/>
      <c r="T641" s="59"/>
      <c r="U641" s="58">
        <v>1</v>
      </c>
      <c r="V641" s="60">
        <v>43937</v>
      </c>
    </row>
    <row r="642" spans="1:22" ht="181.5" hidden="1" outlineLevel="1" x14ac:dyDescent="0.3">
      <c r="A642" s="58"/>
      <c r="B642" s="64">
        <v>37</v>
      </c>
      <c r="C642" s="58" t="s">
        <v>732</v>
      </c>
      <c r="D642" s="58" t="s">
        <v>754</v>
      </c>
      <c r="E642" s="58"/>
      <c r="F642" s="58" t="s">
        <v>790</v>
      </c>
      <c r="G642" s="58">
        <v>1</v>
      </c>
      <c r="H642" s="58"/>
      <c r="I642" s="58">
        <v>1</v>
      </c>
      <c r="J642" s="58">
        <v>1</v>
      </c>
      <c r="K642" s="59">
        <v>200</v>
      </c>
      <c r="L642" s="68">
        <v>43556</v>
      </c>
      <c r="M642" s="33">
        <f t="shared" si="50"/>
        <v>0</v>
      </c>
      <c r="N642" s="33">
        <f t="shared" si="51"/>
        <v>0</v>
      </c>
      <c r="O642" s="58">
        <v>0</v>
      </c>
      <c r="P642" s="58">
        <v>0</v>
      </c>
      <c r="Q642" s="59"/>
      <c r="R642" s="59"/>
      <c r="S642" s="60"/>
      <c r="T642" s="59"/>
      <c r="U642" s="58">
        <v>1</v>
      </c>
      <c r="V642" s="58" t="s">
        <v>791</v>
      </c>
    </row>
    <row r="643" spans="1:22" ht="132" hidden="1" outlineLevel="1" x14ac:dyDescent="0.3">
      <c r="A643" s="58"/>
      <c r="B643" s="64">
        <v>38</v>
      </c>
      <c r="C643" s="58" t="s">
        <v>732</v>
      </c>
      <c r="D643" s="58" t="s">
        <v>741</v>
      </c>
      <c r="E643" s="58"/>
      <c r="F643" s="58" t="s">
        <v>792</v>
      </c>
      <c r="G643" s="58">
        <v>1</v>
      </c>
      <c r="H643" s="58"/>
      <c r="I643" s="58">
        <v>1</v>
      </c>
      <c r="J643" s="58">
        <v>1</v>
      </c>
      <c r="K643" s="59">
        <v>1500</v>
      </c>
      <c r="L643" s="68">
        <v>43891</v>
      </c>
      <c r="M643" s="33">
        <f t="shared" si="50"/>
        <v>0</v>
      </c>
      <c r="N643" s="33">
        <f t="shared" si="51"/>
        <v>0</v>
      </c>
      <c r="O643" s="58">
        <v>0</v>
      </c>
      <c r="P643" s="58"/>
      <c r="Q643" s="59"/>
      <c r="R643" s="59"/>
      <c r="S643" s="58"/>
      <c r="T643" s="59"/>
      <c r="U643" s="58">
        <v>1</v>
      </c>
      <c r="V643" s="60">
        <v>43902</v>
      </c>
    </row>
    <row r="644" spans="1:22" ht="132" hidden="1" outlineLevel="1" x14ac:dyDescent="0.3">
      <c r="A644" s="58"/>
      <c r="B644" s="64">
        <v>39</v>
      </c>
      <c r="C644" s="58" t="s">
        <v>732</v>
      </c>
      <c r="D644" s="58" t="s">
        <v>741</v>
      </c>
      <c r="E644" s="58"/>
      <c r="F644" s="58" t="s">
        <v>793</v>
      </c>
      <c r="G644" s="58">
        <v>1</v>
      </c>
      <c r="H644" s="58"/>
      <c r="I644" s="58">
        <v>0</v>
      </c>
      <c r="J644" s="58">
        <v>0</v>
      </c>
      <c r="K644" s="59">
        <v>0</v>
      </c>
      <c r="L644" s="58"/>
      <c r="M644" s="33">
        <f t="shared" si="50"/>
        <v>1</v>
      </c>
      <c r="N644" s="33">
        <f t="shared" si="51"/>
        <v>0</v>
      </c>
      <c r="O644" s="58">
        <v>0</v>
      </c>
      <c r="P644" s="58">
        <v>0</v>
      </c>
      <c r="Q644" s="59"/>
      <c r="R644" s="59"/>
      <c r="S644" s="60"/>
      <c r="T644" s="59"/>
      <c r="U644" s="58">
        <v>1</v>
      </c>
      <c r="V644" s="60">
        <v>43922</v>
      </c>
    </row>
    <row r="645" spans="1:22" ht="181.5" hidden="1" outlineLevel="1" x14ac:dyDescent="0.3">
      <c r="A645" s="58"/>
      <c r="B645" s="64">
        <v>40</v>
      </c>
      <c r="C645" s="58" t="s">
        <v>794</v>
      </c>
      <c r="D645" s="58" t="s">
        <v>741</v>
      </c>
      <c r="E645" s="58"/>
      <c r="F645" s="58" t="s">
        <v>795</v>
      </c>
      <c r="G645" s="58">
        <v>1</v>
      </c>
      <c r="H645" s="58"/>
      <c r="I645" s="58">
        <v>1</v>
      </c>
      <c r="J645" s="58">
        <v>1</v>
      </c>
      <c r="K645" s="59">
        <v>160</v>
      </c>
      <c r="L645" s="68">
        <v>43891</v>
      </c>
      <c r="M645" s="33">
        <f t="shared" si="50"/>
        <v>0</v>
      </c>
      <c r="N645" s="33">
        <f t="shared" si="51"/>
        <v>0</v>
      </c>
      <c r="O645" s="58">
        <v>0</v>
      </c>
      <c r="P645" s="58">
        <v>0</v>
      </c>
      <c r="Q645" s="59">
        <v>0</v>
      </c>
      <c r="R645" s="59"/>
      <c r="S645" s="58"/>
      <c r="T645" s="59"/>
      <c r="U645" s="58"/>
      <c r="V645" s="58" t="s">
        <v>736</v>
      </c>
    </row>
    <row r="646" spans="1:22" ht="198" hidden="1" outlineLevel="1" x14ac:dyDescent="0.3">
      <c r="A646" s="58"/>
      <c r="B646" s="64">
        <v>41</v>
      </c>
      <c r="C646" s="58" t="s">
        <v>732</v>
      </c>
      <c r="D646" s="58" t="s">
        <v>754</v>
      </c>
      <c r="E646" s="58"/>
      <c r="F646" s="58" t="s">
        <v>796</v>
      </c>
      <c r="G646" s="58">
        <v>1</v>
      </c>
      <c r="H646" s="58"/>
      <c r="I646" s="58">
        <v>1</v>
      </c>
      <c r="J646" s="58">
        <v>1</v>
      </c>
      <c r="K646" s="59">
        <v>100</v>
      </c>
      <c r="L646" s="58"/>
      <c r="M646" s="33">
        <f t="shared" si="50"/>
        <v>0</v>
      </c>
      <c r="N646" s="33">
        <f t="shared" si="51"/>
        <v>0</v>
      </c>
      <c r="O646" s="58">
        <v>0</v>
      </c>
      <c r="P646" s="58">
        <v>0</v>
      </c>
      <c r="Q646" s="59"/>
      <c r="R646" s="59"/>
      <c r="S646" s="60"/>
      <c r="T646" s="59"/>
      <c r="U646" s="58">
        <v>1</v>
      </c>
      <c r="V646" s="58" t="s">
        <v>791</v>
      </c>
    </row>
    <row r="647" spans="1:22" ht="165" hidden="1" outlineLevel="1" x14ac:dyDescent="0.3">
      <c r="A647" s="58"/>
      <c r="B647" s="64">
        <v>42</v>
      </c>
      <c r="C647" s="58" t="s">
        <v>732</v>
      </c>
      <c r="D647" s="58" t="s">
        <v>741</v>
      </c>
      <c r="E647" s="58"/>
      <c r="F647" s="58" t="s">
        <v>797</v>
      </c>
      <c r="G647" s="58">
        <v>1</v>
      </c>
      <c r="H647" s="58"/>
      <c r="I647" s="58">
        <v>1</v>
      </c>
      <c r="J647" s="58">
        <v>1</v>
      </c>
      <c r="K647" s="59">
        <v>550</v>
      </c>
      <c r="L647" s="68">
        <v>43891</v>
      </c>
      <c r="M647" s="33">
        <f t="shared" si="50"/>
        <v>0</v>
      </c>
      <c r="N647" s="33">
        <f t="shared" si="51"/>
        <v>0</v>
      </c>
      <c r="O647" s="58">
        <v>0</v>
      </c>
      <c r="P647" s="58"/>
      <c r="Q647" s="59"/>
      <c r="R647" s="59"/>
      <c r="S647" s="60"/>
      <c r="T647" s="59"/>
      <c r="U647" s="58">
        <v>1</v>
      </c>
      <c r="V647" s="60">
        <v>43865</v>
      </c>
    </row>
    <row r="648" spans="1:22" ht="33" hidden="1" outlineLevel="1" x14ac:dyDescent="0.3">
      <c r="A648" s="226"/>
      <c r="B648" s="228">
        <v>43</v>
      </c>
      <c r="C648" s="226" t="s">
        <v>732</v>
      </c>
      <c r="D648" s="226" t="s">
        <v>741</v>
      </c>
      <c r="E648" s="226"/>
      <c r="F648" s="226" t="s">
        <v>798</v>
      </c>
      <c r="G648" s="226">
        <v>1</v>
      </c>
      <c r="H648" s="58"/>
      <c r="I648" s="226">
        <v>1</v>
      </c>
      <c r="J648" s="58">
        <v>2</v>
      </c>
      <c r="K648" s="59" t="s">
        <v>799</v>
      </c>
      <c r="L648" s="58"/>
      <c r="M648" s="33">
        <f t="shared" si="50"/>
        <v>0</v>
      </c>
      <c r="N648" s="33">
        <f t="shared" si="51"/>
        <v>0</v>
      </c>
      <c r="O648" s="58">
        <v>0</v>
      </c>
      <c r="P648" s="58"/>
      <c r="Q648" s="59"/>
      <c r="R648" s="59"/>
      <c r="S648" s="60"/>
      <c r="T648" s="59"/>
      <c r="U648" s="58"/>
      <c r="V648" s="58" t="s">
        <v>736</v>
      </c>
    </row>
    <row r="649" spans="1:22" ht="33" hidden="1" outlineLevel="1" x14ac:dyDescent="0.3">
      <c r="A649" s="227"/>
      <c r="B649" s="228"/>
      <c r="C649" s="227"/>
      <c r="D649" s="227"/>
      <c r="E649" s="227"/>
      <c r="F649" s="227" t="s">
        <v>798</v>
      </c>
      <c r="G649" s="227"/>
      <c r="H649" s="58"/>
      <c r="I649" s="227"/>
      <c r="J649" s="58">
        <v>2</v>
      </c>
      <c r="K649" s="59" t="s">
        <v>799</v>
      </c>
      <c r="L649" s="58"/>
      <c r="M649" s="33">
        <f t="shared" si="50"/>
        <v>0</v>
      </c>
      <c r="N649" s="33">
        <f t="shared" si="51"/>
        <v>0</v>
      </c>
      <c r="O649" s="58">
        <v>0</v>
      </c>
      <c r="P649" s="58"/>
      <c r="Q649" s="59"/>
      <c r="R649" s="59"/>
      <c r="S649" s="60"/>
      <c r="T649" s="59"/>
      <c r="U649" s="58"/>
      <c r="V649" s="58" t="s">
        <v>736</v>
      </c>
    </row>
    <row r="650" spans="1:22" ht="165" hidden="1" outlineLevel="1" x14ac:dyDescent="0.3">
      <c r="A650" s="58"/>
      <c r="B650" s="64">
        <v>44</v>
      </c>
      <c r="C650" s="58" t="s">
        <v>732</v>
      </c>
      <c r="D650" s="58" t="s">
        <v>741</v>
      </c>
      <c r="E650" s="58"/>
      <c r="F650" s="58" t="s">
        <v>800</v>
      </c>
      <c r="G650" s="58">
        <v>1</v>
      </c>
      <c r="H650" s="58"/>
      <c r="I650" s="58">
        <v>1</v>
      </c>
      <c r="J650" s="58">
        <v>1</v>
      </c>
      <c r="K650" s="59">
        <v>1500</v>
      </c>
      <c r="L650" s="58"/>
      <c r="M650" s="33">
        <f t="shared" si="50"/>
        <v>0</v>
      </c>
      <c r="N650" s="33">
        <f t="shared" si="51"/>
        <v>0</v>
      </c>
      <c r="O650" s="58">
        <v>0</v>
      </c>
      <c r="P650" s="58">
        <v>0</v>
      </c>
      <c r="Q650" s="59">
        <v>0</v>
      </c>
      <c r="R650" s="59"/>
      <c r="S650" s="58"/>
      <c r="T650" s="59"/>
      <c r="U650" s="58"/>
      <c r="V650" s="58" t="s">
        <v>736</v>
      </c>
    </row>
    <row r="651" spans="1:22" ht="198" hidden="1" outlineLevel="1" x14ac:dyDescent="0.3">
      <c r="A651" s="58"/>
      <c r="B651" s="64">
        <v>45</v>
      </c>
      <c r="C651" s="58" t="s">
        <v>732</v>
      </c>
      <c r="D651" s="58" t="s">
        <v>741</v>
      </c>
      <c r="E651" s="58"/>
      <c r="F651" s="58" t="s">
        <v>801</v>
      </c>
      <c r="G651" s="58">
        <v>1</v>
      </c>
      <c r="H651" s="58"/>
      <c r="I651" s="58">
        <v>1</v>
      </c>
      <c r="J651" s="58">
        <v>1</v>
      </c>
      <c r="K651" s="59">
        <v>200</v>
      </c>
      <c r="L651" s="60">
        <v>43922</v>
      </c>
      <c r="M651" s="33">
        <f t="shared" si="50"/>
        <v>0</v>
      </c>
      <c r="N651" s="33">
        <f t="shared" si="51"/>
        <v>0</v>
      </c>
      <c r="O651" s="58">
        <v>0</v>
      </c>
      <c r="P651" s="58">
        <v>0</v>
      </c>
      <c r="Q651" s="59"/>
      <c r="R651" s="59"/>
      <c r="S651" s="60"/>
      <c r="T651" s="59"/>
      <c r="U651" s="58"/>
      <c r="V651" s="58" t="s">
        <v>736</v>
      </c>
    </row>
    <row r="652" spans="1:22" hidden="1" outlineLevel="1" x14ac:dyDescent="0.3">
      <c r="A652" s="226"/>
      <c r="B652" s="228">
        <v>46</v>
      </c>
      <c r="C652" s="221" t="s">
        <v>732</v>
      </c>
      <c r="D652" s="221" t="s">
        <v>741</v>
      </c>
      <c r="E652" s="221"/>
      <c r="F652" s="221" t="s">
        <v>802</v>
      </c>
      <c r="G652" s="221">
        <v>1</v>
      </c>
      <c r="H652" s="221" t="s">
        <v>803</v>
      </c>
      <c r="I652" s="221">
        <v>1</v>
      </c>
      <c r="J652" s="58">
        <v>1</v>
      </c>
      <c r="K652" s="59">
        <v>150</v>
      </c>
      <c r="L652" s="58"/>
      <c r="M652" s="221">
        <v>0</v>
      </c>
      <c r="N652" s="58"/>
      <c r="O652" s="58">
        <v>0</v>
      </c>
      <c r="P652" s="221">
        <v>0</v>
      </c>
      <c r="Q652" s="59"/>
      <c r="R652" s="59"/>
      <c r="S652" s="60"/>
      <c r="T652" s="59"/>
      <c r="U652" s="222">
        <v>1</v>
      </c>
      <c r="V652" s="223">
        <v>43888</v>
      </c>
    </row>
    <row r="653" spans="1:22" hidden="1" outlineLevel="1" x14ac:dyDescent="0.3">
      <c r="A653" s="229"/>
      <c r="B653" s="228"/>
      <c r="C653" s="221" t="s">
        <v>744</v>
      </c>
      <c r="D653" s="221" t="s">
        <v>741</v>
      </c>
      <c r="E653" s="221"/>
      <c r="F653" s="221"/>
      <c r="G653" s="221"/>
      <c r="H653" s="221"/>
      <c r="I653" s="221"/>
      <c r="J653" s="58">
        <v>1</v>
      </c>
      <c r="K653" s="59">
        <v>150</v>
      </c>
      <c r="L653" s="58"/>
      <c r="M653" s="221"/>
      <c r="N653" s="58"/>
      <c r="O653" s="58">
        <v>0</v>
      </c>
      <c r="P653" s="221"/>
      <c r="Q653" s="59"/>
      <c r="R653" s="59"/>
      <c r="S653" s="60"/>
      <c r="T653" s="59"/>
      <c r="U653" s="222"/>
      <c r="V653" s="223"/>
    </row>
    <row r="654" spans="1:22" hidden="1" outlineLevel="1" x14ac:dyDescent="0.3">
      <c r="A654" s="229"/>
      <c r="B654" s="228"/>
      <c r="C654" s="221" t="s">
        <v>744</v>
      </c>
      <c r="D654" s="221" t="s">
        <v>741</v>
      </c>
      <c r="E654" s="221"/>
      <c r="F654" s="221"/>
      <c r="G654" s="221"/>
      <c r="H654" s="221"/>
      <c r="I654" s="221"/>
      <c r="J654" s="58">
        <v>0</v>
      </c>
      <c r="K654" s="59">
        <v>0</v>
      </c>
      <c r="L654" s="58"/>
      <c r="M654" s="221"/>
      <c r="N654" s="58"/>
      <c r="O654" s="221">
        <v>0</v>
      </c>
      <c r="P654" s="221"/>
      <c r="Q654" s="224"/>
      <c r="R654" s="59"/>
      <c r="S654" s="60"/>
      <c r="T654" s="59"/>
      <c r="U654" s="222"/>
      <c r="V654" s="223"/>
    </row>
    <row r="655" spans="1:22" hidden="1" outlineLevel="1" x14ac:dyDescent="0.3">
      <c r="A655" s="229"/>
      <c r="B655" s="228"/>
      <c r="C655" s="221" t="s">
        <v>744</v>
      </c>
      <c r="D655" s="221" t="s">
        <v>741</v>
      </c>
      <c r="E655" s="221"/>
      <c r="F655" s="221"/>
      <c r="G655" s="221"/>
      <c r="H655" s="221"/>
      <c r="I655" s="221"/>
      <c r="J655" s="58">
        <v>1</v>
      </c>
      <c r="K655" s="59">
        <v>150</v>
      </c>
      <c r="L655" s="58"/>
      <c r="M655" s="221"/>
      <c r="N655" s="58"/>
      <c r="O655" s="221"/>
      <c r="P655" s="221"/>
      <c r="Q655" s="224"/>
      <c r="R655" s="59"/>
      <c r="S655" s="60"/>
      <c r="T655" s="59"/>
      <c r="U655" s="222"/>
      <c r="V655" s="223"/>
    </row>
    <row r="656" spans="1:22" hidden="1" outlineLevel="1" x14ac:dyDescent="0.3">
      <c r="A656" s="229"/>
      <c r="B656" s="228"/>
      <c r="C656" s="221" t="s">
        <v>744</v>
      </c>
      <c r="D656" s="221" t="s">
        <v>741</v>
      </c>
      <c r="E656" s="221"/>
      <c r="F656" s="221"/>
      <c r="G656" s="221"/>
      <c r="H656" s="221"/>
      <c r="I656" s="221"/>
      <c r="J656" s="58">
        <v>1</v>
      </c>
      <c r="K656" s="59">
        <v>150</v>
      </c>
      <c r="L656" s="58"/>
      <c r="M656" s="221"/>
      <c r="N656" s="58"/>
      <c r="O656" s="221"/>
      <c r="P656" s="221"/>
      <c r="Q656" s="224"/>
      <c r="R656" s="59"/>
      <c r="S656" s="60"/>
      <c r="T656" s="59"/>
      <c r="U656" s="222"/>
      <c r="V656" s="223"/>
    </row>
    <row r="657" spans="1:22" hidden="1" outlineLevel="1" x14ac:dyDescent="0.3">
      <c r="A657" s="229"/>
      <c r="B657" s="228"/>
      <c r="C657" s="221" t="s">
        <v>744</v>
      </c>
      <c r="D657" s="221" t="s">
        <v>741</v>
      </c>
      <c r="E657" s="221"/>
      <c r="F657" s="221"/>
      <c r="G657" s="221"/>
      <c r="H657" s="221"/>
      <c r="I657" s="221"/>
      <c r="J657" s="58">
        <v>1</v>
      </c>
      <c r="K657" s="59">
        <v>400</v>
      </c>
      <c r="L657" s="58"/>
      <c r="M657" s="221"/>
      <c r="N657" s="58"/>
      <c r="O657" s="221">
        <v>0</v>
      </c>
      <c r="P657" s="221"/>
      <c r="Q657" s="224"/>
      <c r="R657" s="59"/>
      <c r="S657" s="60"/>
      <c r="T657" s="59"/>
      <c r="U657" s="222"/>
      <c r="V657" s="223"/>
    </row>
    <row r="658" spans="1:22" hidden="1" outlineLevel="1" x14ac:dyDescent="0.3">
      <c r="A658" s="229"/>
      <c r="B658" s="228"/>
      <c r="C658" s="221" t="s">
        <v>744</v>
      </c>
      <c r="D658" s="221" t="s">
        <v>741</v>
      </c>
      <c r="E658" s="221"/>
      <c r="F658" s="221"/>
      <c r="G658" s="221"/>
      <c r="H658" s="221"/>
      <c r="I658" s="221"/>
      <c r="J658" s="58">
        <v>0</v>
      </c>
      <c r="K658" s="59">
        <v>0</v>
      </c>
      <c r="L658" s="58"/>
      <c r="M658" s="221"/>
      <c r="N658" s="58"/>
      <c r="O658" s="221"/>
      <c r="P658" s="221"/>
      <c r="Q658" s="224"/>
      <c r="R658" s="59"/>
      <c r="S658" s="58"/>
      <c r="T658" s="59"/>
      <c r="U658" s="222"/>
      <c r="V658" s="221"/>
    </row>
    <row r="659" spans="1:22" ht="49.5" hidden="1" outlineLevel="1" x14ac:dyDescent="0.3">
      <c r="A659" s="77"/>
      <c r="B659" s="64">
        <v>47</v>
      </c>
      <c r="C659" s="58" t="s">
        <v>732</v>
      </c>
      <c r="D659" s="58" t="s">
        <v>804</v>
      </c>
      <c r="E659" s="58" t="s">
        <v>805</v>
      </c>
      <c r="F659" s="58" t="s">
        <v>806</v>
      </c>
      <c r="G659" s="58">
        <v>0</v>
      </c>
      <c r="H659" s="58">
        <v>1</v>
      </c>
      <c r="I659" s="58">
        <v>1</v>
      </c>
      <c r="J659" s="58">
        <v>1</v>
      </c>
      <c r="K659" s="59">
        <v>130</v>
      </c>
      <c r="L659" s="58"/>
      <c r="M659" s="33">
        <f t="shared" ref="M659:M676" si="52">IF(AND(G659=1,NOT(I659=1)),1,0)</f>
        <v>0</v>
      </c>
      <c r="N659" s="33">
        <f t="shared" ref="N659:N676" si="53">IF(AND(H659=1,NOT(I659=1)),1,0)</f>
        <v>0</v>
      </c>
      <c r="O659" s="58"/>
      <c r="P659" s="58"/>
      <c r="Q659" s="59"/>
      <c r="R659" s="59"/>
      <c r="S659" s="58"/>
      <c r="T659" s="59"/>
      <c r="U659" s="58">
        <v>1</v>
      </c>
      <c r="V659" s="58" t="s">
        <v>807</v>
      </c>
    </row>
    <row r="660" spans="1:22" ht="82.5" hidden="1" outlineLevel="1" x14ac:dyDescent="0.3">
      <c r="A660" s="77"/>
      <c r="B660" s="64">
        <v>48</v>
      </c>
      <c r="C660" s="75" t="s">
        <v>732</v>
      </c>
      <c r="D660" s="75" t="s">
        <v>804</v>
      </c>
      <c r="E660" s="58"/>
      <c r="F660" s="75" t="s">
        <v>808</v>
      </c>
      <c r="G660" s="75">
        <v>1</v>
      </c>
      <c r="H660" s="75"/>
      <c r="I660" s="75">
        <v>1</v>
      </c>
      <c r="J660" s="58">
        <v>1</v>
      </c>
      <c r="K660" s="59">
        <v>11</v>
      </c>
      <c r="L660" s="58"/>
      <c r="M660" s="33">
        <f t="shared" si="52"/>
        <v>0</v>
      </c>
      <c r="N660" s="33">
        <f t="shared" si="53"/>
        <v>0</v>
      </c>
      <c r="O660" s="58">
        <v>1</v>
      </c>
      <c r="P660" s="58">
        <v>1</v>
      </c>
      <c r="Q660" s="59">
        <v>320</v>
      </c>
      <c r="R660" s="59"/>
      <c r="S660" s="58"/>
      <c r="T660" s="59"/>
      <c r="U660" s="58">
        <v>1</v>
      </c>
      <c r="V660" s="58" t="s">
        <v>807</v>
      </c>
    </row>
    <row r="661" spans="1:22" ht="33" hidden="1" outlineLevel="1" x14ac:dyDescent="0.3">
      <c r="A661" s="77"/>
      <c r="B661" s="64">
        <v>49</v>
      </c>
      <c r="C661" s="75" t="s">
        <v>732</v>
      </c>
      <c r="D661" s="75" t="s">
        <v>804</v>
      </c>
      <c r="E661" s="75"/>
      <c r="F661" s="75" t="s">
        <v>809</v>
      </c>
      <c r="G661" s="75">
        <v>1</v>
      </c>
      <c r="H661" s="75"/>
      <c r="I661" s="75">
        <v>1</v>
      </c>
      <c r="J661" s="58">
        <v>1</v>
      </c>
      <c r="K661" s="59">
        <v>400</v>
      </c>
      <c r="L661" s="58"/>
      <c r="M661" s="33">
        <f t="shared" si="52"/>
        <v>0</v>
      </c>
      <c r="N661" s="33">
        <f t="shared" si="53"/>
        <v>0</v>
      </c>
      <c r="O661" s="58"/>
      <c r="P661" s="58"/>
      <c r="Q661" s="59"/>
      <c r="R661" s="59"/>
      <c r="S661" s="60"/>
      <c r="T661" s="59"/>
      <c r="U661" s="58">
        <v>1</v>
      </c>
      <c r="V661" s="58" t="s">
        <v>807</v>
      </c>
    </row>
    <row r="662" spans="1:22" ht="33" hidden="1" outlineLevel="1" x14ac:dyDescent="0.3">
      <c r="A662" s="77"/>
      <c r="B662" s="67">
        <v>50</v>
      </c>
      <c r="C662" s="75" t="s">
        <v>732</v>
      </c>
      <c r="D662" s="75" t="s">
        <v>804</v>
      </c>
      <c r="E662" s="75"/>
      <c r="F662" s="75" t="s">
        <v>810</v>
      </c>
      <c r="G662" s="75">
        <v>1</v>
      </c>
      <c r="H662" s="75"/>
      <c r="I662" s="75">
        <v>1</v>
      </c>
      <c r="J662" s="58">
        <v>1</v>
      </c>
      <c r="K662" s="59">
        <v>600</v>
      </c>
      <c r="L662" s="58"/>
      <c r="M662" s="33">
        <f t="shared" si="52"/>
        <v>0</v>
      </c>
      <c r="N662" s="33">
        <f t="shared" si="53"/>
        <v>0</v>
      </c>
      <c r="O662" s="58"/>
      <c r="P662" s="58"/>
      <c r="Q662" s="59"/>
      <c r="R662" s="59"/>
      <c r="S662" s="60"/>
      <c r="T662" s="59"/>
      <c r="U662" s="58">
        <v>1</v>
      </c>
      <c r="V662" s="58" t="s">
        <v>807</v>
      </c>
    </row>
    <row r="663" spans="1:22" ht="99" hidden="1" outlineLevel="1" x14ac:dyDescent="0.3">
      <c r="A663" s="58"/>
      <c r="B663" s="64">
        <v>51</v>
      </c>
      <c r="C663" s="58" t="s">
        <v>811</v>
      </c>
      <c r="D663" s="58" t="s">
        <v>804</v>
      </c>
      <c r="E663" s="58"/>
      <c r="F663" s="58" t="s">
        <v>812</v>
      </c>
      <c r="G663" s="58">
        <v>1</v>
      </c>
      <c r="H663" s="58"/>
      <c r="I663" s="58">
        <v>1</v>
      </c>
      <c r="J663" s="58">
        <v>1</v>
      </c>
      <c r="K663" s="59" t="s">
        <v>813</v>
      </c>
      <c r="L663" s="58"/>
      <c r="M663" s="33">
        <f t="shared" si="52"/>
        <v>0</v>
      </c>
      <c r="N663" s="33">
        <f t="shared" si="53"/>
        <v>0</v>
      </c>
      <c r="O663" s="58"/>
      <c r="P663" s="58"/>
      <c r="Q663" s="59"/>
      <c r="R663" s="59"/>
      <c r="S663" s="60"/>
      <c r="T663" s="59"/>
      <c r="U663" s="58">
        <v>1</v>
      </c>
      <c r="V663" s="60" t="s">
        <v>814</v>
      </c>
    </row>
    <row r="664" spans="1:22" ht="49.5" hidden="1" outlineLevel="1" x14ac:dyDescent="0.3">
      <c r="A664" s="75"/>
      <c r="B664" s="76">
        <v>52</v>
      </c>
      <c r="C664" s="58" t="s">
        <v>732</v>
      </c>
      <c r="D664" s="58" t="s">
        <v>815</v>
      </c>
      <c r="E664" s="58" t="s">
        <v>805</v>
      </c>
      <c r="F664" s="58" t="s">
        <v>816</v>
      </c>
      <c r="G664" s="58"/>
      <c r="H664" s="58">
        <v>1</v>
      </c>
      <c r="I664" s="58">
        <v>1</v>
      </c>
      <c r="J664" s="58">
        <v>1</v>
      </c>
      <c r="K664" s="59">
        <v>60</v>
      </c>
      <c r="L664" s="60">
        <v>43876</v>
      </c>
      <c r="M664" s="33">
        <f t="shared" si="52"/>
        <v>0</v>
      </c>
      <c r="N664" s="33">
        <f t="shared" si="53"/>
        <v>0</v>
      </c>
      <c r="O664" s="58"/>
      <c r="P664" s="58"/>
      <c r="Q664" s="59"/>
      <c r="R664" s="59"/>
      <c r="S664" s="60"/>
      <c r="T664" s="59"/>
      <c r="U664" s="58"/>
      <c r="V664" s="58" t="s">
        <v>736</v>
      </c>
    </row>
    <row r="665" spans="1:22" ht="33" hidden="1" outlineLevel="1" x14ac:dyDescent="0.3">
      <c r="A665" s="75"/>
      <c r="B665" s="76">
        <v>53</v>
      </c>
      <c r="C665" s="58" t="s">
        <v>732</v>
      </c>
      <c r="D665" s="58" t="s">
        <v>815</v>
      </c>
      <c r="E665" s="58" t="s">
        <v>817</v>
      </c>
      <c r="F665" s="58" t="s">
        <v>818</v>
      </c>
      <c r="G665" s="58">
        <v>0</v>
      </c>
      <c r="H665" s="58">
        <v>1</v>
      </c>
      <c r="I665" s="58">
        <v>1</v>
      </c>
      <c r="J665" s="58">
        <v>1</v>
      </c>
      <c r="K665" s="59">
        <v>1000</v>
      </c>
      <c r="L665" s="58"/>
      <c r="M665" s="33">
        <f t="shared" si="52"/>
        <v>0</v>
      </c>
      <c r="N665" s="33">
        <f t="shared" si="53"/>
        <v>0</v>
      </c>
      <c r="O665" s="58"/>
      <c r="P665" s="58"/>
      <c r="Q665" s="59"/>
      <c r="R665" s="59"/>
      <c r="S665" s="58"/>
      <c r="T665" s="59"/>
      <c r="U665" s="58"/>
      <c r="V665" s="58" t="s">
        <v>736</v>
      </c>
    </row>
    <row r="666" spans="1:22" ht="49.5" hidden="1" outlineLevel="1" x14ac:dyDescent="0.3">
      <c r="A666" s="75"/>
      <c r="B666" s="76">
        <v>54</v>
      </c>
      <c r="C666" s="58" t="s">
        <v>732</v>
      </c>
      <c r="D666" s="72" t="s">
        <v>815</v>
      </c>
      <c r="E666" s="72" t="s">
        <v>819</v>
      </c>
      <c r="F666" s="72" t="s">
        <v>820</v>
      </c>
      <c r="G666" s="72"/>
      <c r="H666" s="72">
        <v>1</v>
      </c>
      <c r="I666" s="72">
        <v>0</v>
      </c>
      <c r="J666" s="78" t="s">
        <v>167</v>
      </c>
      <c r="K666" s="35" t="s">
        <v>167</v>
      </c>
      <c r="L666" s="78" t="s">
        <v>167</v>
      </c>
      <c r="M666" s="33">
        <f t="shared" si="52"/>
        <v>0</v>
      </c>
      <c r="N666" s="33">
        <f t="shared" si="53"/>
        <v>1</v>
      </c>
      <c r="O666" s="58"/>
      <c r="P666" s="58"/>
      <c r="Q666" s="59"/>
      <c r="R666" s="59"/>
      <c r="S666" s="60"/>
      <c r="T666" s="59"/>
      <c r="U666" s="58"/>
      <c r="V666" s="58" t="s">
        <v>736</v>
      </c>
    </row>
    <row r="667" spans="1:22" ht="82.5" hidden="1" outlineLevel="1" x14ac:dyDescent="0.3">
      <c r="A667" s="58"/>
      <c r="B667" s="64">
        <v>55</v>
      </c>
      <c r="C667" s="58" t="s">
        <v>732</v>
      </c>
      <c r="D667" s="58" t="s">
        <v>815</v>
      </c>
      <c r="E667" s="58" t="s">
        <v>805</v>
      </c>
      <c r="F667" s="72" t="s">
        <v>821</v>
      </c>
      <c r="G667" s="72"/>
      <c r="H667" s="72">
        <v>1</v>
      </c>
      <c r="I667" s="72">
        <v>1</v>
      </c>
      <c r="J667" s="58">
        <v>1</v>
      </c>
      <c r="K667" s="59">
        <v>100</v>
      </c>
      <c r="L667" s="60">
        <v>43938</v>
      </c>
      <c r="M667" s="33">
        <f t="shared" si="52"/>
        <v>0</v>
      </c>
      <c r="N667" s="33">
        <f t="shared" si="53"/>
        <v>0</v>
      </c>
      <c r="O667" s="58"/>
      <c r="P667" s="58"/>
      <c r="Q667" s="59"/>
      <c r="R667" s="59"/>
      <c r="S667" s="60"/>
      <c r="T667" s="59"/>
      <c r="U667" s="58"/>
      <c r="V667" s="58" t="s">
        <v>736</v>
      </c>
    </row>
    <row r="668" spans="1:22" ht="82.5" hidden="1" outlineLevel="1" x14ac:dyDescent="0.3">
      <c r="A668" s="58"/>
      <c r="B668" s="64">
        <v>56</v>
      </c>
      <c r="C668" s="72" t="s">
        <v>732</v>
      </c>
      <c r="D668" s="72" t="s">
        <v>815</v>
      </c>
      <c r="E668" s="58" t="s">
        <v>805</v>
      </c>
      <c r="F668" s="72" t="s">
        <v>822</v>
      </c>
      <c r="G668" s="72"/>
      <c r="H668" s="72">
        <v>1</v>
      </c>
      <c r="I668" s="72">
        <v>1</v>
      </c>
      <c r="J668" s="58">
        <v>1</v>
      </c>
      <c r="K668" s="59">
        <v>100</v>
      </c>
      <c r="L668" s="58"/>
      <c r="M668" s="33">
        <f t="shared" si="52"/>
        <v>0</v>
      </c>
      <c r="N668" s="33">
        <f t="shared" si="53"/>
        <v>0</v>
      </c>
      <c r="O668" s="58"/>
      <c r="P668" s="58"/>
      <c r="Q668" s="59"/>
      <c r="R668" s="59"/>
      <c r="S668" s="60"/>
      <c r="T668" s="59"/>
      <c r="U668" s="58"/>
      <c r="V668" s="58" t="s">
        <v>736</v>
      </c>
    </row>
    <row r="669" spans="1:22" ht="33" hidden="1" outlineLevel="1" x14ac:dyDescent="0.3">
      <c r="A669" s="58"/>
      <c r="B669" s="64">
        <v>57</v>
      </c>
      <c r="C669" s="58" t="s">
        <v>732</v>
      </c>
      <c r="D669" s="58" t="s">
        <v>823</v>
      </c>
      <c r="E669" s="58"/>
      <c r="F669" s="58" t="s">
        <v>824</v>
      </c>
      <c r="G669" s="58">
        <v>1</v>
      </c>
      <c r="H669" s="58"/>
      <c r="I669" s="58">
        <v>1</v>
      </c>
      <c r="J669" s="28">
        <v>1</v>
      </c>
      <c r="K669" s="31">
        <v>100</v>
      </c>
      <c r="L669" s="34">
        <v>43937</v>
      </c>
      <c r="M669" s="33">
        <f t="shared" si="52"/>
        <v>0</v>
      </c>
      <c r="N669" s="33">
        <f t="shared" si="53"/>
        <v>0</v>
      </c>
      <c r="O669" s="28">
        <v>0</v>
      </c>
      <c r="P669" s="28">
        <v>0</v>
      </c>
      <c r="Q669" s="31">
        <v>0</v>
      </c>
      <c r="R669" s="31"/>
      <c r="S669" s="28"/>
      <c r="T669" s="31"/>
      <c r="U669" s="28"/>
      <c r="V669" s="58" t="s">
        <v>736</v>
      </c>
    </row>
    <row r="670" spans="1:22" ht="165" hidden="1" outlineLevel="1" x14ac:dyDescent="0.3">
      <c r="A670" s="58"/>
      <c r="B670" s="64">
        <v>58</v>
      </c>
      <c r="C670" s="58" t="s">
        <v>811</v>
      </c>
      <c r="D670" s="58" t="s">
        <v>823</v>
      </c>
      <c r="E670" s="58"/>
      <c r="F670" s="58" t="s">
        <v>825</v>
      </c>
      <c r="G670" s="58">
        <v>1</v>
      </c>
      <c r="H670" s="58"/>
      <c r="I670" s="58">
        <v>1</v>
      </c>
      <c r="J670" s="28">
        <v>2</v>
      </c>
      <c r="K670" s="35" t="s">
        <v>826</v>
      </c>
      <c r="L670" s="34">
        <v>43936</v>
      </c>
      <c r="M670" s="33">
        <f t="shared" si="52"/>
        <v>0</v>
      </c>
      <c r="N670" s="33">
        <f t="shared" si="53"/>
        <v>0</v>
      </c>
      <c r="O670" s="28">
        <v>0</v>
      </c>
      <c r="P670" s="28">
        <v>0</v>
      </c>
      <c r="Q670" s="31">
        <v>0</v>
      </c>
      <c r="R670" s="31"/>
      <c r="S670" s="28"/>
      <c r="T670" s="31"/>
      <c r="U670" s="28"/>
      <c r="V670" s="58" t="s">
        <v>736</v>
      </c>
    </row>
    <row r="671" spans="1:22" ht="33" hidden="1" outlineLevel="1" x14ac:dyDescent="0.3">
      <c r="A671" s="58"/>
      <c r="B671" s="64">
        <v>59</v>
      </c>
      <c r="C671" s="58" t="s">
        <v>732</v>
      </c>
      <c r="D671" s="58" t="s">
        <v>823</v>
      </c>
      <c r="E671" s="58" t="s">
        <v>805</v>
      </c>
      <c r="F671" s="58" t="s">
        <v>827</v>
      </c>
      <c r="G671" s="58"/>
      <c r="H671" s="58">
        <v>1</v>
      </c>
      <c r="I671" s="58">
        <v>1</v>
      </c>
      <c r="J671" s="58">
        <v>2</v>
      </c>
      <c r="K671" s="59" t="s">
        <v>828</v>
      </c>
      <c r="L671" s="58"/>
      <c r="M671" s="33">
        <f t="shared" si="52"/>
        <v>0</v>
      </c>
      <c r="N671" s="33">
        <f t="shared" si="53"/>
        <v>0</v>
      </c>
      <c r="O671" s="58">
        <v>0</v>
      </c>
      <c r="P671" s="58">
        <v>0</v>
      </c>
      <c r="Q671" s="31">
        <v>0</v>
      </c>
      <c r="R671" s="31"/>
      <c r="S671" s="28"/>
      <c r="T671" s="31"/>
      <c r="U671" s="58"/>
      <c r="V671" s="58" t="s">
        <v>736</v>
      </c>
    </row>
    <row r="672" spans="1:22" ht="33" hidden="1" outlineLevel="1" x14ac:dyDescent="0.3">
      <c r="A672" s="72"/>
      <c r="B672" s="79">
        <v>60</v>
      </c>
      <c r="C672" s="58" t="s">
        <v>732</v>
      </c>
      <c r="D672" s="58" t="s">
        <v>823</v>
      </c>
      <c r="E672" s="58" t="s">
        <v>805</v>
      </c>
      <c r="F672" s="58" t="s">
        <v>829</v>
      </c>
      <c r="G672" s="58"/>
      <c r="H672" s="58">
        <v>1</v>
      </c>
      <c r="I672" s="58">
        <v>1</v>
      </c>
      <c r="J672" s="58">
        <v>4</v>
      </c>
      <c r="K672" s="59" t="s">
        <v>830</v>
      </c>
      <c r="L672" s="58"/>
      <c r="M672" s="33">
        <f t="shared" si="52"/>
        <v>0</v>
      </c>
      <c r="N672" s="33">
        <f t="shared" si="53"/>
        <v>0</v>
      </c>
      <c r="O672" s="58">
        <v>0</v>
      </c>
      <c r="P672" s="58">
        <v>0</v>
      </c>
      <c r="Q672" s="31">
        <v>0</v>
      </c>
      <c r="R672" s="31"/>
      <c r="S672" s="28"/>
      <c r="T672" s="31"/>
      <c r="U672" s="58"/>
      <c r="V672" s="58" t="s">
        <v>736</v>
      </c>
    </row>
    <row r="673" spans="1:22" ht="49.5" hidden="1" outlineLevel="1" x14ac:dyDescent="0.3">
      <c r="A673" s="58"/>
      <c r="B673" s="64">
        <v>61</v>
      </c>
      <c r="C673" s="72" t="s">
        <v>732</v>
      </c>
      <c r="D673" s="72" t="s">
        <v>823</v>
      </c>
      <c r="E673" s="72"/>
      <c r="F673" s="72" t="s">
        <v>831</v>
      </c>
      <c r="G673" s="72">
        <v>1</v>
      </c>
      <c r="H673" s="72"/>
      <c r="I673" s="72">
        <v>1</v>
      </c>
      <c r="J673" s="28">
        <v>2</v>
      </c>
      <c r="K673" s="35" t="s">
        <v>832</v>
      </c>
      <c r="L673" s="34">
        <v>43934</v>
      </c>
      <c r="M673" s="33">
        <f t="shared" si="52"/>
        <v>0</v>
      </c>
      <c r="N673" s="33">
        <f t="shared" si="53"/>
        <v>0</v>
      </c>
      <c r="O673" s="28">
        <v>0</v>
      </c>
      <c r="P673" s="28">
        <v>0</v>
      </c>
      <c r="Q673" s="31">
        <v>0</v>
      </c>
      <c r="R673" s="31"/>
      <c r="S673" s="28"/>
      <c r="T673" s="31"/>
      <c r="U673" s="58"/>
      <c r="V673" s="58" t="s">
        <v>736</v>
      </c>
    </row>
    <row r="674" spans="1:22" ht="33" hidden="1" outlineLevel="1" x14ac:dyDescent="0.3">
      <c r="A674" s="58"/>
      <c r="B674" s="64">
        <v>62</v>
      </c>
      <c r="C674" s="58" t="s">
        <v>732</v>
      </c>
      <c r="D674" s="58" t="s">
        <v>833</v>
      </c>
      <c r="E674" s="58" t="s">
        <v>834</v>
      </c>
      <c r="F674" s="58" t="s">
        <v>835</v>
      </c>
      <c r="G674" s="58">
        <v>0</v>
      </c>
      <c r="H674" s="58">
        <v>1</v>
      </c>
      <c r="I674" s="58">
        <v>1</v>
      </c>
      <c r="J674" s="58">
        <v>2</v>
      </c>
      <c r="K674" s="59" t="s">
        <v>836</v>
      </c>
      <c r="L674" s="80" t="s">
        <v>837</v>
      </c>
      <c r="M674" s="33">
        <f t="shared" si="52"/>
        <v>0</v>
      </c>
      <c r="N674" s="33">
        <f t="shared" si="53"/>
        <v>0</v>
      </c>
      <c r="O674" s="58">
        <v>0</v>
      </c>
      <c r="P674" s="58">
        <v>0</v>
      </c>
      <c r="Q674" s="59">
        <v>0</v>
      </c>
      <c r="R674" s="59"/>
      <c r="S674" s="58"/>
      <c r="T674" s="59"/>
      <c r="U674" s="58"/>
      <c r="V674" s="58" t="s">
        <v>736</v>
      </c>
    </row>
    <row r="675" spans="1:22" ht="82.5" hidden="1" outlineLevel="1" x14ac:dyDescent="0.3">
      <c r="A675" s="58"/>
      <c r="B675" s="64">
        <v>63</v>
      </c>
      <c r="C675" s="72" t="s">
        <v>732</v>
      </c>
      <c r="D675" s="58" t="s">
        <v>833</v>
      </c>
      <c r="E675" s="58" t="s">
        <v>805</v>
      </c>
      <c r="F675" s="72" t="s">
        <v>838</v>
      </c>
      <c r="G675" s="58">
        <v>0</v>
      </c>
      <c r="H675" s="72">
        <v>1</v>
      </c>
      <c r="I675" s="72">
        <v>0</v>
      </c>
      <c r="J675" s="58">
        <v>0</v>
      </c>
      <c r="K675" s="59">
        <v>0</v>
      </c>
      <c r="L675" s="58"/>
      <c r="M675" s="33">
        <f t="shared" si="52"/>
        <v>0</v>
      </c>
      <c r="N675" s="33">
        <f t="shared" si="53"/>
        <v>1</v>
      </c>
      <c r="O675" s="58">
        <v>0</v>
      </c>
      <c r="P675" s="58">
        <v>0</v>
      </c>
      <c r="Q675" s="55">
        <v>0</v>
      </c>
      <c r="R675" s="55"/>
      <c r="S675" s="45"/>
      <c r="T675" s="55"/>
      <c r="U675" s="58"/>
      <c r="V675" s="58" t="s">
        <v>736</v>
      </c>
    </row>
    <row r="676" spans="1:22" ht="49.5" hidden="1" outlineLevel="1" x14ac:dyDescent="0.3">
      <c r="A676" s="58"/>
      <c r="B676" s="64">
        <v>64</v>
      </c>
      <c r="C676" s="72" t="s">
        <v>732</v>
      </c>
      <c r="D676" s="58" t="s">
        <v>833</v>
      </c>
      <c r="E676" s="58" t="s">
        <v>805</v>
      </c>
      <c r="F676" s="72" t="s">
        <v>839</v>
      </c>
      <c r="G676" s="72">
        <v>0</v>
      </c>
      <c r="H676" s="72">
        <v>1</v>
      </c>
      <c r="I676" s="72">
        <v>1</v>
      </c>
      <c r="J676" s="58">
        <v>2</v>
      </c>
      <c r="K676" s="59" t="s">
        <v>840</v>
      </c>
      <c r="L676" s="58"/>
      <c r="M676" s="33">
        <f t="shared" si="52"/>
        <v>0</v>
      </c>
      <c r="N676" s="33">
        <f t="shared" si="53"/>
        <v>0</v>
      </c>
      <c r="O676" s="58">
        <v>0</v>
      </c>
      <c r="P676" s="58">
        <v>0</v>
      </c>
      <c r="Q676" s="59">
        <v>0</v>
      </c>
      <c r="R676" s="59"/>
      <c r="S676" s="58"/>
      <c r="T676" s="59"/>
      <c r="U676" s="58"/>
      <c r="V676" s="58" t="s">
        <v>736</v>
      </c>
    </row>
    <row r="677" spans="1:22" hidden="1" x14ac:dyDescent="0.3">
      <c r="A677" s="33">
        <v>10</v>
      </c>
      <c r="B677" s="6"/>
      <c r="C677" s="72" t="s">
        <v>732</v>
      </c>
      <c r="D677" s="33"/>
      <c r="E677" s="33"/>
      <c r="F677" s="33"/>
      <c r="G677" s="33">
        <f>SUM(G589:G676)</f>
        <v>52</v>
      </c>
      <c r="H677" s="33">
        <f>SUM(H589:H676)</f>
        <v>12</v>
      </c>
      <c r="I677" s="33">
        <f>SUM(I589:I676)</f>
        <v>54</v>
      </c>
      <c r="J677" s="33">
        <f>SUM(J589:J676)</f>
        <v>133</v>
      </c>
      <c r="K677" s="47">
        <v>50164</v>
      </c>
      <c r="L677" s="28" t="s">
        <v>40</v>
      </c>
      <c r="M677" s="33">
        <f t="shared" ref="M677:T677" si="54">IF(SUM(M589:M676)=0, "-", SUM(M589:M676))</f>
        <v>8</v>
      </c>
      <c r="N677" s="33">
        <f t="shared" si="54"/>
        <v>2</v>
      </c>
      <c r="O677" s="33">
        <f t="shared" si="54"/>
        <v>1</v>
      </c>
      <c r="P677" s="33">
        <f t="shared" si="54"/>
        <v>1</v>
      </c>
      <c r="Q677" s="47">
        <f t="shared" si="54"/>
        <v>320</v>
      </c>
      <c r="R677" s="33" t="str">
        <f t="shared" si="54"/>
        <v>-</v>
      </c>
      <c r="S677" s="33" t="str">
        <f t="shared" si="54"/>
        <v>-</v>
      </c>
      <c r="T677" s="47" t="str">
        <f t="shared" si="54"/>
        <v>-</v>
      </c>
      <c r="U677" s="33">
        <f>IF(SUM(U589:U676)=0, "-", SUM(U589:U676))</f>
        <v>32</v>
      </c>
      <c r="V677" s="33" t="s">
        <v>841</v>
      </c>
    </row>
    <row r="678" spans="1:22" ht="49.5" hidden="1" outlineLevel="1" x14ac:dyDescent="0.3">
      <c r="A678" s="28"/>
      <c r="B678" s="29">
        <v>1</v>
      </c>
      <c r="C678" s="28" t="s">
        <v>842</v>
      </c>
      <c r="D678" s="28" t="s">
        <v>843</v>
      </c>
      <c r="E678" s="28"/>
      <c r="F678" s="32" t="s">
        <v>844</v>
      </c>
      <c r="G678" s="28">
        <v>1</v>
      </c>
      <c r="H678" s="28">
        <v>0</v>
      </c>
      <c r="I678" s="28">
        <v>1</v>
      </c>
      <c r="J678" s="28">
        <v>3</v>
      </c>
      <c r="K678" s="35">
        <v>1450</v>
      </c>
      <c r="L678" s="28" t="s">
        <v>40</v>
      </c>
      <c r="M678" s="33">
        <f t="shared" ref="M678:M723" si="55">IF(AND(G678=1,NOT(I678=1)), 1, 0)</f>
        <v>0</v>
      </c>
      <c r="N678" s="33">
        <f t="shared" ref="N678:N723" si="56">IF(AND(H678=1,NOT(I678=1)), 1, 0)</f>
        <v>0</v>
      </c>
      <c r="O678" s="32">
        <v>0</v>
      </c>
      <c r="P678" s="28">
        <v>0</v>
      </c>
      <c r="Q678" s="31">
        <v>0</v>
      </c>
      <c r="R678" s="31"/>
      <c r="S678" s="28">
        <v>0</v>
      </c>
      <c r="T678" s="31">
        <v>0</v>
      </c>
      <c r="U678" s="28">
        <v>0</v>
      </c>
      <c r="V678" s="28" t="s">
        <v>54</v>
      </c>
    </row>
    <row r="679" spans="1:22" ht="82.5" hidden="1" outlineLevel="1" x14ac:dyDescent="0.3">
      <c r="A679" s="28"/>
      <c r="B679" s="29">
        <v>2</v>
      </c>
      <c r="C679" s="28" t="s">
        <v>842</v>
      </c>
      <c r="D679" s="28" t="s">
        <v>843</v>
      </c>
      <c r="E679" s="28"/>
      <c r="F679" s="32" t="s">
        <v>845</v>
      </c>
      <c r="G679" s="28">
        <v>1</v>
      </c>
      <c r="H679" s="28">
        <v>0</v>
      </c>
      <c r="I679" s="28">
        <v>1</v>
      </c>
      <c r="J679" s="28">
        <v>1</v>
      </c>
      <c r="K679" s="31">
        <v>63</v>
      </c>
      <c r="L679" s="28" t="s">
        <v>40</v>
      </c>
      <c r="M679" s="33">
        <f t="shared" si="55"/>
        <v>0</v>
      </c>
      <c r="N679" s="33">
        <f t="shared" si="56"/>
        <v>0</v>
      </c>
      <c r="O679" s="32">
        <v>0</v>
      </c>
      <c r="P679" s="28">
        <v>0</v>
      </c>
      <c r="Q679" s="31">
        <v>0</v>
      </c>
      <c r="R679" s="31"/>
      <c r="S679" s="28">
        <v>0</v>
      </c>
      <c r="T679" s="31">
        <v>0</v>
      </c>
      <c r="U679" s="28">
        <v>0</v>
      </c>
      <c r="V679" s="28" t="s">
        <v>54</v>
      </c>
    </row>
    <row r="680" spans="1:22" ht="66" hidden="1" outlineLevel="1" x14ac:dyDescent="0.3">
      <c r="A680" s="28"/>
      <c r="B680" s="29">
        <v>3</v>
      </c>
      <c r="C680" s="28" t="s">
        <v>842</v>
      </c>
      <c r="D680" s="28" t="s">
        <v>843</v>
      </c>
      <c r="E680" s="28"/>
      <c r="F680" s="32" t="s">
        <v>846</v>
      </c>
      <c r="G680" s="28">
        <v>1</v>
      </c>
      <c r="H680" s="28">
        <v>0</v>
      </c>
      <c r="I680" s="28">
        <v>0</v>
      </c>
      <c r="J680" s="28">
        <v>0</v>
      </c>
      <c r="K680" s="31">
        <v>0</v>
      </c>
      <c r="L680" s="28" t="s">
        <v>40</v>
      </c>
      <c r="M680" s="33">
        <f t="shared" si="55"/>
        <v>1</v>
      </c>
      <c r="N680" s="33">
        <f t="shared" si="56"/>
        <v>0</v>
      </c>
      <c r="O680" s="32">
        <v>0</v>
      </c>
      <c r="P680" s="28">
        <v>0</v>
      </c>
      <c r="Q680" s="31">
        <v>0</v>
      </c>
      <c r="R680" s="31"/>
      <c r="S680" s="28">
        <v>0</v>
      </c>
      <c r="T680" s="31">
        <v>0</v>
      </c>
      <c r="U680" s="28">
        <v>0</v>
      </c>
      <c r="V680" s="28" t="s">
        <v>54</v>
      </c>
    </row>
    <row r="681" spans="1:22" ht="49.5" hidden="1" outlineLevel="1" x14ac:dyDescent="0.3">
      <c r="A681" s="28"/>
      <c r="B681" s="29">
        <v>4</v>
      </c>
      <c r="C681" s="28" t="s">
        <v>842</v>
      </c>
      <c r="D681" s="28" t="s">
        <v>843</v>
      </c>
      <c r="E681" s="28"/>
      <c r="F681" s="32" t="s">
        <v>847</v>
      </c>
      <c r="G681" s="28">
        <v>1</v>
      </c>
      <c r="H681" s="28">
        <v>0</v>
      </c>
      <c r="I681" s="28">
        <v>1</v>
      </c>
      <c r="J681" s="28">
        <v>5</v>
      </c>
      <c r="K681" s="31">
        <v>25</v>
      </c>
      <c r="L681" s="28" t="s">
        <v>40</v>
      </c>
      <c r="M681" s="33">
        <f t="shared" si="55"/>
        <v>0</v>
      </c>
      <c r="N681" s="33">
        <f t="shared" si="56"/>
        <v>0</v>
      </c>
      <c r="O681" s="32">
        <v>0</v>
      </c>
      <c r="P681" s="28">
        <v>0</v>
      </c>
      <c r="Q681" s="31">
        <v>0</v>
      </c>
      <c r="R681" s="31"/>
      <c r="S681" s="28">
        <v>0</v>
      </c>
      <c r="T681" s="31">
        <v>0</v>
      </c>
      <c r="U681" s="28">
        <v>0</v>
      </c>
      <c r="V681" s="28" t="s">
        <v>54</v>
      </c>
    </row>
    <row r="682" spans="1:22" ht="49.5" hidden="1" outlineLevel="1" x14ac:dyDescent="0.3">
      <c r="A682" s="28"/>
      <c r="B682" s="29">
        <v>5</v>
      </c>
      <c r="C682" s="28" t="s">
        <v>842</v>
      </c>
      <c r="D682" s="28" t="s">
        <v>843</v>
      </c>
      <c r="E682" s="28"/>
      <c r="F682" s="32" t="s">
        <v>848</v>
      </c>
      <c r="G682" s="28">
        <v>1</v>
      </c>
      <c r="H682" s="28">
        <v>0</v>
      </c>
      <c r="I682" s="28">
        <v>1</v>
      </c>
      <c r="J682" s="28">
        <v>1</v>
      </c>
      <c r="K682" s="31">
        <v>4</v>
      </c>
      <c r="L682" s="28" t="s">
        <v>40</v>
      </c>
      <c r="M682" s="33">
        <f t="shared" si="55"/>
        <v>0</v>
      </c>
      <c r="N682" s="33">
        <f t="shared" si="56"/>
        <v>0</v>
      </c>
      <c r="O682" s="32">
        <v>0</v>
      </c>
      <c r="P682" s="28">
        <v>0</v>
      </c>
      <c r="Q682" s="31">
        <v>0</v>
      </c>
      <c r="R682" s="31"/>
      <c r="S682" s="28">
        <v>0</v>
      </c>
      <c r="T682" s="31">
        <v>0</v>
      </c>
      <c r="U682" s="28">
        <v>0</v>
      </c>
      <c r="V682" s="28" t="s">
        <v>54</v>
      </c>
    </row>
    <row r="683" spans="1:22" ht="49.5" hidden="1" outlineLevel="1" x14ac:dyDescent="0.3">
      <c r="A683" s="28"/>
      <c r="B683" s="29">
        <v>6</v>
      </c>
      <c r="C683" s="28" t="s">
        <v>842</v>
      </c>
      <c r="D683" s="28" t="s">
        <v>843</v>
      </c>
      <c r="E683" s="45" t="s">
        <v>849</v>
      </c>
      <c r="F683" s="32" t="s">
        <v>850</v>
      </c>
      <c r="G683" s="28"/>
      <c r="H683" s="45">
        <v>1</v>
      </c>
      <c r="I683" s="28">
        <v>0</v>
      </c>
      <c r="J683" s="28">
        <v>0</v>
      </c>
      <c r="K683" s="31">
        <v>0</v>
      </c>
      <c r="L683" s="28" t="s">
        <v>40</v>
      </c>
      <c r="M683" s="33">
        <f t="shared" si="55"/>
        <v>0</v>
      </c>
      <c r="N683" s="33">
        <f t="shared" si="56"/>
        <v>1</v>
      </c>
      <c r="O683" s="28">
        <v>0</v>
      </c>
      <c r="P683" s="28">
        <v>0</v>
      </c>
      <c r="Q683" s="31">
        <v>0</v>
      </c>
      <c r="R683" s="31"/>
      <c r="S683" s="28">
        <v>0</v>
      </c>
      <c r="T683" s="31">
        <v>0</v>
      </c>
      <c r="U683" s="28">
        <v>0</v>
      </c>
      <c r="V683" s="28" t="s">
        <v>54</v>
      </c>
    </row>
    <row r="684" spans="1:22" ht="49.5" hidden="1" outlineLevel="1" x14ac:dyDescent="0.3">
      <c r="A684" s="28"/>
      <c r="B684" s="29">
        <v>7</v>
      </c>
      <c r="C684" s="28" t="s">
        <v>842</v>
      </c>
      <c r="D684" s="28" t="s">
        <v>843</v>
      </c>
      <c r="E684" s="28"/>
      <c r="F684" s="32" t="s">
        <v>851</v>
      </c>
      <c r="G684" s="28">
        <v>1</v>
      </c>
      <c r="H684" s="28">
        <v>0</v>
      </c>
      <c r="I684" s="28">
        <v>0</v>
      </c>
      <c r="J684" s="28">
        <v>0</v>
      </c>
      <c r="K684" s="31">
        <v>0</v>
      </c>
      <c r="L684" s="28" t="s">
        <v>40</v>
      </c>
      <c r="M684" s="33">
        <f t="shared" si="55"/>
        <v>1</v>
      </c>
      <c r="N684" s="33">
        <f t="shared" si="56"/>
        <v>0</v>
      </c>
      <c r="O684" s="32">
        <v>0</v>
      </c>
      <c r="P684" s="28">
        <v>0</v>
      </c>
      <c r="Q684" s="31">
        <v>0</v>
      </c>
      <c r="R684" s="31"/>
      <c r="S684" s="28">
        <v>0</v>
      </c>
      <c r="T684" s="31">
        <v>0</v>
      </c>
      <c r="U684" s="28">
        <v>0</v>
      </c>
      <c r="V684" s="28" t="s">
        <v>54</v>
      </c>
    </row>
    <row r="685" spans="1:22" ht="49.5" hidden="1" outlineLevel="1" x14ac:dyDescent="0.3">
      <c r="A685" s="28"/>
      <c r="B685" s="29">
        <v>8</v>
      </c>
      <c r="C685" s="28" t="s">
        <v>842</v>
      </c>
      <c r="D685" s="28" t="s">
        <v>852</v>
      </c>
      <c r="E685" s="28" t="s">
        <v>853</v>
      </c>
      <c r="F685" s="32" t="s">
        <v>854</v>
      </c>
      <c r="G685" s="28">
        <v>0</v>
      </c>
      <c r="H685" s="28">
        <v>1</v>
      </c>
      <c r="I685" s="28">
        <v>1</v>
      </c>
      <c r="J685" s="28">
        <v>1</v>
      </c>
      <c r="K685" s="31">
        <v>55</v>
      </c>
      <c r="L685" s="28" t="s">
        <v>40</v>
      </c>
      <c r="M685" s="33">
        <f t="shared" si="55"/>
        <v>0</v>
      </c>
      <c r="N685" s="33">
        <f t="shared" si="56"/>
        <v>0</v>
      </c>
      <c r="O685" s="28">
        <v>0</v>
      </c>
      <c r="P685" s="32">
        <v>0</v>
      </c>
      <c r="Q685" s="35">
        <v>0</v>
      </c>
      <c r="R685" s="35">
        <v>1</v>
      </c>
      <c r="S685" s="28">
        <v>1</v>
      </c>
      <c r="T685" s="31">
        <v>200</v>
      </c>
      <c r="U685" s="28">
        <v>0</v>
      </c>
      <c r="V685" s="28">
        <v>0</v>
      </c>
    </row>
    <row r="686" spans="1:22" ht="33" hidden="1" outlineLevel="1" x14ac:dyDescent="0.3">
      <c r="A686" s="28"/>
      <c r="B686" s="29">
        <v>9</v>
      </c>
      <c r="C686" s="28" t="s">
        <v>842</v>
      </c>
      <c r="D686" s="28" t="s">
        <v>852</v>
      </c>
      <c r="E686" s="32" t="s">
        <v>855</v>
      </c>
      <c r="F686" s="32" t="s">
        <v>856</v>
      </c>
      <c r="G686" s="28">
        <v>0</v>
      </c>
      <c r="H686" s="28">
        <v>1</v>
      </c>
      <c r="I686" s="28">
        <v>1</v>
      </c>
      <c r="J686" s="28">
        <v>1</v>
      </c>
      <c r="K686" s="31">
        <v>132</v>
      </c>
      <c r="L686" s="28" t="s">
        <v>40</v>
      </c>
      <c r="M686" s="33">
        <f t="shared" si="55"/>
        <v>0</v>
      </c>
      <c r="N686" s="33">
        <f t="shared" si="56"/>
        <v>0</v>
      </c>
      <c r="O686" s="28">
        <v>0</v>
      </c>
      <c r="P686" s="32">
        <v>0</v>
      </c>
      <c r="Q686" s="35">
        <v>0</v>
      </c>
      <c r="R686" s="35">
        <v>1</v>
      </c>
      <c r="S686" s="28">
        <v>2</v>
      </c>
      <c r="T686" s="35" t="s">
        <v>857</v>
      </c>
      <c r="U686" s="28">
        <v>0</v>
      </c>
      <c r="V686" s="28">
        <v>0</v>
      </c>
    </row>
    <row r="687" spans="1:22" ht="33" hidden="1" outlineLevel="1" x14ac:dyDescent="0.3">
      <c r="A687" s="28"/>
      <c r="B687" s="29">
        <v>10</v>
      </c>
      <c r="C687" s="28" t="s">
        <v>842</v>
      </c>
      <c r="D687" s="225" t="s">
        <v>858</v>
      </c>
      <c r="E687" s="28" t="s">
        <v>859</v>
      </c>
      <c r="F687" s="32" t="s">
        <v>860</v>
      </c>
      <c r="G687" s="28">
        <v>0</v>
      </c>
      <c r="H687" s="28">
        <v>1</v>
      </c>
      <c r="I687" s="28">
        <v>0</v>
      </c>
      <c r="J687" s="28" t="s">
        <v>40</v>
      </c>
      <c r="K687" s="31" t="s">
        <v>40</v>
      </c>
      <c r="L687" s="28" t="s">
        <v>40</v>
      </c>
      <c r="M687" s="33">
        <f t="shared" si="55"/>
        <v>0</v>
      </c>
      <c r="N687" s="33">
        <f t="shared" si="56"/>
        <v>1</v>
      </c>
      <c r="O687" s="28">
        <v>0</v>
      </c>
      <c r="P687" s="28">
        <v>0</v>
      </c>
      <c r="Q687" s="31">
        <v>0</v>
      </c>
      <c r="R687" s="31"/>
      <c r="S687" s="28" t="s">
        <v>40</v>
      </c>
      <c r="T687" s="31" t="s">
        <v>40</v>
      </c>
      <c r="U687" s="28">
        <v>0</v>
      </c>
      <c r="V687" s="28">
        <v>0</v>
      </c>
    </row>
    <row r="688" spans="1:22" ht="33" hidden="1" outlineLevel="1" x14ac:dyDescent="0.3">
      <c r="A688" s="28"/>
      <c r="B688" s="29">
        <v>11</v>
      </c>
      <c r="C688" s="28" t="s">
        <v>842</v>
      </c>
      <c r="D688" s="225"/>
      <c r="E688" s="28" t="s">
        <v>859</v>
      </c>
      <c r="F688" s="32" t="s">
        <v>861</v>
      </c>
      <c r="G688" s="28">
        <v>0</v>
      </c>
      <c r="H688" s="28">
        <v>1</v>
      </c>
      <c r="I688" s="28">
        <v>0</v>
      </c>
      <c r="J688" s="28" t="s">
        <v>40</v>
      </c>
      <c r="K688" s="31" t="s">
        <v>40</v>
      </c>
      <c r="L688" s="28" t="s">
        <v>40</v>
      </c>
      <c r="M688" s="33">
        <f t="shared" si="55"/>
        <v>0</v>
      </c>
      <c r="N688" s="33">
        <f t="shared" si="56"/>
        <v>1</v>
      </c>
      <c r="O688" s="28">
        <v>0</v>
      </c>
      <c r="P688" s="28">
        <v>0</v>
      </c>
      <c r="Q688" s="31">
        <v>0</v>
      </c>
      <c r="R688" s="31"/>
      <c r="S688" s="28" t="s">
        <v>40</v>
      </c>
      <c r="T688" s="31" t="s">
        <v>40</v>
      </c>
      <c r="U688" s="28">
        <v>0</v>
      </c>
      <c r="V688" s="28">
        <v>0</v>
      </c>
    </row>
    <row r="689" spans="1:22" ht="49.5" hidden="1" outlineLevel="1" x14ac:dyDescent="0.3">
      <c r="A689" s="28"/>
      <c r="B689" s="29">
        <v>12</v>
      </c>
      <c r="C689" s="28" t="s">
        <v>842</v>
      </c>
      <c r="D689" s="225"/>
      <c r="E689" s="28" t="s">
        <v>859</v>
      </c>
      <c r="F689" s="32" t="s">
        <v>862</v>
      </c>
      <c r="G689" s="28">
        <v>0</v>
      </c>
      <c r="H689" s="28">
        <v>1</v>
      </c>
      <c r="I689" s="28">
        <v>0</v>
      </c>
      <c r="J689" s="28" t="s">
        <v>40</v>
      </c>
      <c r="K689" s="31" t="s">
        <v>40</v>
      </c>
      <c r="L689" s="28" t="s">
        <v>40</v>
      </c>
      <c r="M689" s="33">
        <f t="shared" si="55"/>
        <v>0</v>
      </c>
      <c r="N689" s="33">
        <f t="shared" si="56"/>
        <v>1</v>
      </c>
      <c r="O689" s="28">
        <v>0</v>
      </c>
      <c r="P689" s="28">
        <v>0</v>
      </c>
      <c r="Q689" s="31">
        <v>0</v>
      </c>
      <c r="R689" s="31"/>
      <c r="S689" s="28" t="s">
        <v>40</v>
      </c>
      <c r="T689" s="31" t="s">
        <v>40</v>
      </c>
      <c r="U689" s="28">
        <v>0</v>
      </c>
      <c r="V689" s="28">
        <v>0</v>
      </c>
    </row>
    <row r="690" spans="1:22" ht="49.5" hidden="1" outlineLevel="1" x14ac:dyDescent="0.3">
      <c r="A690" s="28"/>
      <c r="B690" s="29">
        <v>13</v>
      </c>
      <c r="C690" s="28" t="s">
        <v>842</v>
      </c>
      <c r="D690" s="225"/>
      <c r="E690" s="32" t="s">
        <v>863</v>
      </c>
      <c r="F690" s="32" t="s">
        <v>864</v>
      </c>
      <c r="G690" s="28">
        <v>0</v>
      </c>
      <c r="H690" s="28">
        <v>1</v>
      </c>
      <c r="I690" s="28">
        <v>0</v>
      </c>
      <c r="J690" s="28" t="s">
        <v>40</v>
      </c>
      <c r="K690" s="31" t="s">
        <v>40</v>
      </c>
      <c r="L690" s="28" t="s">
        <v>40</v>
      </c>
      <c r="M690" s="33">
        <f t="shared" si="55"/>
        <v>0</v>
      </c>
      <c r="N690" s="33">
        <f t="shared" si="56"/>
        <v>1</v>
      </c>
      <c r="O690" s="28">
        <v>0</v>
      </c>
      <c r="P690" s="28">
        <v>0</v>
      </c>
      <c r="Q690" s="31">
        <v>0</v>
      </c>
      <c r="R690" s="31"/>
      <c r="S690" s="28" t="s">
        <v>40</v>
      </c>
      <c r="T690" s="31" t="s">
        <v>40</v>
      </c>
      <c r="U690" s="28">
        <v>0</v>
      </c>
      <c r="V690" s="28">
        <v>0</v>
      </c>
    </row>
    <row r="691" spans="1:22" ht="49.5" hidden="1" outlineLevel="1" x14ac:dyDescent="0.3">
      <c r="A691" s="28"/>
      <c r="B691" s="29">
        <v>14</v>
      </c>
      <c r="C691" s="28" t="s">
        <v>842</v>
      </c>
      <c r="D691" s="225"/>
      <c r="E691" s="32" t="s">
        <v>863</v>
      </c>
      <c r="F691" s="32" t="s">
        <v>865</v>
      </c>
      <c r="G691" s="28">
        <v>0</v>
      </c>
      <c r="H691" s="28">
        <v>1</v>
      </c>
      <c r="I691" s="28">
        <v>0</v>
      </c>
      <c r="J691" s="28" t="s">
        <v>40</v>
      </c>
      <c r="K691" s="31" t="s">
        <v>40</v>
      </c>
      <c r="L691" s="28" t="s">
        <v>40</v>
      </c>
      <c r="M691" s="33">
        <f t="shared" si="55"/>
        <v>0</v>
      </c>
      <c r="N691" s="33">
        <f t="shared" si="56"/>
        <v>1</v>
      </c>
      <c r="O691" s="28">
        <v>0</v>
      </c>
      <c r="P691" s="28">
        <v>0</v>
      </c>
      <c r="Q691" s="31">
        <v>0</v>
      </c>
      <c r="R691" s="31"/>
      <c r="S691" s="28" t="s">
        <v>40</v>
      </c>
      <c r="T691" s="31" t="s">
        <v>40</v>
      </c>
      <c r="U691" s="28">
        <v>0</v>
      </c>
      <c r="V691" s="28">
        <v>0</v>
      </c>
    </row>
    <row r="692" spans="1:22" ht="49.5" hidden="1" outlineLevel="1" x14ac:dyDescent="0.3">
      <c r="A692" s="28"/>
      <c r="B692" s="29">
        <v>15</v>
      </c>
      <c r="C692" s="32" t="s">
        <v>842</v>
      </c>
      <c r="D692" s="32" t="s">
        <v>866</v>
      </c>
      <c r="E692" s="28" t="s">
        <v>867</v>
      </c>
      <c r="F692" s="32" t="s">
        <v>868</v>
      </c>
      <c r="G692" s="28">
        <v>0</v>
      </c>
      <c r="H692" s="32">
        <v>1</v>
      </c>
      <c r="I692" s="28">
        <v>1</v>
      </c>
      <c r="J692" s="28">
        <v>1</v>
      </c>
      <c r="K692" s="31">
        <v>100</v>
      </c>
      <c r="L692" s="28" t="s">
        <v>869</v>
      </c>
      <c r="M692" s="33">
        <f t="shared" si="55"/>
        <v>0</v>
      </c>
      <c r="N692" s="33">
        <f t="shared" si="56"/>
        <v>0</v>
      </c>
      <c r="O692" s="28">
        <v>0</v>
      </c>
      <c r="P692" s="28">
        <v>0</v>
      </c>
      <c r="Q692" s="31">
        <v>0</v>
      </c>
      <c r="R692" s="31"/>
      <c r="S692" s="28">
        <v>0</v>
      </c>
      <c r="T692" s="31">
        <v>0</v>
      </c>
      <c r="U692" s="28">
        <v>0</v>
      </c>
      <c r="V692" s="28">
        <v>0</v>
      </c>
    </row>
    <row r="693" spans="1:22" ht="49.5" hidden="1" outlineLevel="1" x14ac:dyDescent="0.3">
      <c r="A693" s="28"/>
      <c r="B693" s="29">
        <v>16</v>
      </c>
      <c r="C693" s="32" t="s">
        <v>842</v>
      </c>
      <c r="D693" s="32" t="s">
        <v>866</v>
      </c>
      <c r="E693" s="28" t="s">
        <v>867</v>
      </c>
      <c r="F693" s="32" t="s">
        <v>870</v>
      </c>
      <c r="G693" s="28">
        <v>0</v>
      </c>
      <c r="H693" s="32">
        <v>1</v>
      </c>
      <c r="I693" s="28">
        <v>0</v>
      </c>
      <c r="J693" s="28">
        <v>0</v>
      </c>
      <c r="K693" s="31">
        <v>0</v>
      </c>
      <c r="L693" s="28" t="s">
        <v>869</v>
      </c>
      <c r="M693" s="33">
        <f t="shared" si="55"/>
        <v>0</v>
      </c>
      <c r="N693" s="33">
        <f t="shared" si="56"/>
        <v>1</v>
      </c>
      <c r="O693" s="28">
        <v>0</v>
      </c>
      <c r="P693" s="28">
        <v>0</v>
      </c>
      <c r="Q693" s="31">
        <v>0</v>
      </c>
      <c r="R693" s="31"/>
      <c r="S693" s="28">
        <v>0</v>
      </c>
      <c r="T693" s="31">
        <v>0</v>
      </c>
      <c r="U693" s="28">
        <v>0</v>
      </c>
      <c r="V693" s="28">
        <v>0</v>
      </c>
    </row>
    <row r="694" spans="1:22" ht="66" hidden="1" outlineLevel="1" x14ac:dyDescent="0.3">
      <c r="A694" s="28"/>
      <c r="B694" s="29">
        <v>17</v>
      </c>
      <c r="C694" s="32" t="s">
        <v>842</v>
      </c>
      <c r="D694" s="32" t="s">
        <v>866</v>
      </c>
      <c r="E694" s="28" t="s">
        <v>867</v>
      </c>
      <c r="F694" s="32" t="s">
        <v>871</v>
      </c>
      <c r="G694" s="28">
        <v>0</v>
      </c>
      <c r="H694" s="32">
        <v>1</v>
      </c>
      <c r="I694" s="28">
        <v>1</v>
      </c>
      <c r="J694" s="28">
        <v>1</v>
      </c>
      <c r="K694" s="35">
        <v>400</v>
      </c>
      <c r="L694" s="28" t="s">
        <v>869</v>
      </c>
      <c r="M694" s="33">
        <f t="shared" si="55"/>
        <v>0</v>
      </c>
      <c r="N694" s="33">
        <f t="shared" si="56"/>
        <v>0</v>
      </c>
      <c r="O694" s="28">
        <v>0</v>
      </c>
      <c r="P694" s="28">
        <v>0</v>
      </c>
      <c r="Q694" s="31">
        <v>0</v>
      </c>
      <c r="R694" s="31"/>
      <c r="S694" s="28">
        <v>0</v>
      </c>
      <c r="T694" s="31">
        <v>0</v>
      </c>
      <c r="U694" s="28">
        <v>0</v>
      </c>
      <c r="V694" s="28">
        <v>0</v>
      </c>
    </row>
    <row r="695" spans="1:22" ht="49.5" hidden="1" outlineLevel="1" x14ac:dyDescent="0.3">
      <c r="A695" s="28"/>
      <c r="B695" s="29">
        <v>18</v>
      </c>
      <c r="C695" s="32" t="s">
        <v>842</v>
      </c>
      <c r="D695" s="32" t="s">
        <v>866</v>
      </c>
      <c r="E695" s="28" t="s">
        <v>867</v>
      </c>
      <c r="F695" s="32" t="s">
        <v>872</v>
      </c>
      <c r="G695" s="28">
        <v>0</v>
      </c>
      <c r="H695" s="32">
        <v>1</v>
      </c>
      <c r="I695" s="28">
        <v>1</v>
      </c>
      <c r="J695" s="28">
        <v>1</v>
      </c>
      <c r="K695" s="35">
        <v>200</v>
      </c>
      <c r="L695" s="28" t="s">
        <v>869</v>
      </c>
      <c r="M695" s="33">
        <f t="shared" si="55"/>
        <v>0</v>
      </c>
      <c r="N695" s="33">
        <f t="shared" si="56"/>
        <v>0</v>
      </c>
      <c r="O695" s="28">
        <v>0</v>
      </c>
      <c r="P695" s="28">
        <v>0</v>
      </c>
      <c r="Q695" s="31">
        <v>0</v>
      </c>
      <c r="R695" s="31"/>
      <c r="S695" s="28">
        <v>0</v>
      </c>
      <c r="T695" s="31">
        <v>0</v>
      </c>
      <c r="U695" s="28">
        <v>0</v>
      </c>
      <c r="V695" s="28">
        <v>0</v>
      </c>
    </row>
    <row r="696" spans="1:22" ht="66" hidden="1" outlineLevel="1" x14ac:dyDescent="0.3">
      <c r="A696" s="28"/>
      <c r="B696" s="29">
        <v>19</v>
      </c>
      <c r="C696" s="32" t="s">
        <v>842</v>
      </c>
      <c r="D696" s="32" t="s">
        <v>866</v>
      </c>
      <c r="E696" s="32" t="s">
        <v>873</v>
      </c>
      <c r="F696" s="32" t="s">
        <v>874</v>
      </c>
      <c r="G696" s="32">
        <v>0</v>
      </c>
      <c r="H696" s="32">
        <v>1</v>
      </c>
      <c r="I696" s="32">
        <v>1</v>
      </c>
      <c r="J696" s="32">
        <v>1</v>
      </c>
      <c r="K696" s="35">
        <v>100</v>
      </c>
      <c r="L696" s="32" t="s">
        <v>869</v>
      </c>
      <c r="M696" s="33">
        <f t="shared" si="55"/>
        <v>0</v>
      </c>
      <c r="N696" s="33">
        <f t="shared" si="56"/>
        <v>0</v>
      </c>
      <c r="O696" s="32">
        <v>0</v>
      </c>
      <c r="P696" s="32">
        <v>0</v>
      </c>
      <c r="Q696" s="35">
        <v>0</v>
      </c>
      <c r="R696" s="35"/>
      <c r="S696" s="32">
        <v>0</v>
      </c>
      <c r="T696" s="35">
        <v>0</v>
      </c>
      <c r="U696" s="32">
        <v>0</v>
      </c>
      <c r="V696" s="32">
        <v>0</v>
      </c>
    </row>
    <row r="697" spans="1:22" ht="49.5" hidden="1" outlineLevel="1" x14ac:dyDescent="0.3">
      <c r="A697" s="28"/>
      <c r="B697" s="29">
        <v>20</v>
      </c>
      <c r="C697" s="32" t="s">
        <v>842</v>
      </c>
      <c r="D697" s="32" t="s">
        <v>866</v>
      </c>
      <c r="E697" s="32" t="s">
        <v>875</v>
      </c>
      <c r="F697" s="32" t="s">
        <v>876</v>
      </c>
      <c r="G697" s="28">
        <v>0</v>
      </c>
      <c r="H697" s="32">
        <v>1</v>
      </c>
      <c r="I697" s="28">
        <v>1</v>
      </c>
      <c r="J697" s="28">
        <v>1</v>
      </c>
      <c r="K697" s="35">
        <v>150</v>
      </c>
      <c r="L697" s="28" t="s">
        <v>869</v>
      </c>
      <c r="M697" s="33">
        <f t="shared" si="55"/>
        <v>0</v>
      </c>
      <c r="N697" s="33">
        <f t="shared" si="56"/>
        <v>0</v>
      </c>
      <c r="O697" s="28">
        <v>0</v>
      </c>
      <c r="P697" s="28">
        <v>0</v>
      </c>
      <c r="Q697" s="31">
        <v>0</v>
      </c>
      <c r="R697" s="31"/>
      <c r="S697" s="28">
        <v>0</v>
      </c>
      <c r="T697" s="31">
        <v>0</v>
      </c>
      <c r="U697" s="28">
        <v>0</v>
      </c>
      <c r="V697" s="28">
        <v>0</v>
      </c>
    </row>
    <row r="698" spans="1:22" ht="33" hidden="1" outlineLevel="1" x14ac:dyDescent="0.3">
      <c r="A698" s="28"/>
      <c r="B698" s="29">
        <v>21</v>
      </c>
      <c r="C698" s="32" t="s">
        <v>842</v>
      </c>
      <c r="D698" s="32" t="s">
        <v>866</v>
      </c>
      <c r="E698" s="28"/>
      <c r="F698" s="32" t="s">
        <v>877</v>
      </c>
      <c r="G698" s="32">
        <v>1</v>
      </c>
      <c r="H698" s="28">
        <v>0</v>
      </c>
      <c r="I698" s="28">
        <v>0</v>
      </c>
      <c r="J698" s="28">
        <v>0</v>
      </c>
      <c r="K698" s="31">
        <v>0</v>
      </c>
      <c r="L698" s="28" t="s">
        <v>869</v>
      </c>
      <c r="M698" s="33">
        <f t="shared" si="55"/>
        <v>1</v>
      </c>
      <c r="N698" s="33">
        <f t="shared" si="56"/>
        <v>0</v>
      </c>
      <c r="O698" s="28">
        <v>1</v>
      </c>
      <c r="P698" s="28">
        <v>1</v>
      </c>
      <c r="Q698" s="31">
        <v>400</v>
      </c>
      <c r="R698" s="31"/>
      <c r="S698" s="28">
        <v>0</v>
      </c>
      <c r="T698" s="31">
        <v>0</v>
      </c>
      <c r="U698" s="28">
        <v>0</v>
      </c>
      <c r="V698" s="28">
        <v>0</v>
      </c>
    </row>
    <row r="699" spans="1:22" ht="33" hidden="1" outlineLevel="1" x14ac:dyDescent="0.3">
      <c r="A699" s="28"/>
      <c r="B699" s="29">
        <v>22</v>
      </c>
      <c r="C699" s="32" t="s">
        <v>842</v>
      </c>
      <c r="D699" s="32" t="s">
        <v>866</v>
      </c>
      <c r="E699" s="28" t="s">
        <v>878</v>
      </c>
      <c r="F699" s="32" t="s">
        <v>879</v>
      </c>
      <c r="G699" s="32">
        <v>0</v>
      </c>
      <c r="H699" s="28">
        <v>1</v>
      </c>
      <c r="I699" s="28">
        <v>1</v>
      </c>
      <c r="J699" s="28">
        <v>1</v>
      </c>
      <c r="K699" s="31">
        <v>320</v>
      </c>
      <c r="L699" s="28" t="s">
        <v>869</v>
      </c>
      <c r="M699" s="33">
        <f t="shared" si="55"/>
        <v>0</v>
      </c>
      <c r="N699" s="33">
        <f t="shared" si="56"/>
        <v>0</v>
      </c>
      <c r="O699" s="28">
        <v>0</v>
      </c>
      <c r="P699" s="28">
        <v>0</v>
      </c>
      <c r="Q699" s="31">
        <v>0</v>
      </c>
      <c r="R699" s="31"/>
      <c r="S699" s="28">
        <v>0</v>
      </c>
      <c r="T699" s="31">
        <v>0</v>
      </c>
      <c r="U699" s="28">
        <v>0</v>
      </c>
      <c r="V699" s="28">
        <v>0</v>
      </c>
    </row>
    <row r="700" spans="1:22" ht="33" hidden="1" outlineLevel="1" x14ac:dyDescent="0.3">
      <c r="A700" s="28"/>
      <c r="B700" s="29">
        <v>23</v>
      </c>
      <c r="C700" s="32" t="s">
        <v>842</v>
      </c>
      <c r="D700" s="32" t="s">
        <v>866</v>
      </c>
      <c r="E700" s="32" t="s">
        <v>880</v>
      </c>
      <c r="F700" s="32" t="s">
        <v>879</v>
      </c>
      <c r="G700" s="32">
        <v>0</v>
      </c>
      <c r="H700" s="28">
        <v>1</v>
      </c>
      <c r="I700" s="28">
        <v>1</v>
      </c>
      <c r="J700" s="28">
        <v>1</v>
      </c>
      <c r="K700" s="31">
        <v>200</v>
      </c>
      <c r="L700" s="28" t="s">
        <v>869</v>
      </c>
      <c r="M700" s="33">
        <f t="shared" si="55"/>
        <v>0</v>
      </c>
      <c r="N700" s="33">
        <f t="shared" si="56"/>
        <v>0</v>
      </c>
      <c r="O700" s="28">
        <v>0</v>
      </c>
      <c r="P700" s="28">
        <v>0</v>
      </c>
      <c r="Q700" s="31">
        <v>0</v>
      </c>
      <c r="R700" s="31"/>
      <c r="S700" s="28">
        <v>0</v>
      </c>
      <c r="T700" s="31">
        <v>0</v>
      </c>
      <c r="U700" s="28">
        <v>0</v>
      </c>
      <c r="V700" s="28">
        <v>0</v>
      </c>
    </row>
    <row r="701" spans="1:22" ht="33" hidden="1" outlineLevel="1" x14ac:dyDescent="0.3">
      <c r="A701" s="28"/>
      <c r="B701" s="29">
        <v>24</v>
      </c>
      <c r="C701" s="32" t="s">
        <v>842</v>
      </c>
      <c r="D701" s="32" t="s">
        <v>866</v>
      </c>
      <c r="E701" s="32" t="s">
        <v>881</v>
      </c>
      <c r="F701" s="32" t="s">
        <v>879</v>
      </c>
      <c r="G701" s="32">
        <v>0</v>
      </c>
      <c r="H701" s="28">
        <v>1</v>
      </c>
      <c r="I701" s="28">
        <v>1</v>
      </c>
      <c r="J701" s="28">
        <v>1</v>
      </c>
      <c r="K701" s="31">
        <v>60</v>
      </c>
      <c r="L701" s="28" t="s">
        <v>869</v>
      </c>
      <c r="M701" s="33">
        <f t="shared" si="55"/>
        <v>0</v>
      </c>
      <c r="N701" s="33">
        <f t="shared" si="56"/>
        <v>0</v>
      </c>
      <c r="O701" s="28">
        <v>0</v>
      </c>
      <c r="P701" s="28">
        <v>0</v>
      </c>
      <c r="Q701" s="31">
        <v>0</v>
      </c>
      <c r="R701" s="31"/>
      <c r="S701" s="28">
        <v>0</v>
      </c>
      <c r="T701" s="31">
        <v>0</v>
      </c>
      <c r="U701" s="28">
        <v>0</v>
      </c>
      <c r="V701" s="28">
        <v>0</v>
      </c>
    </row>
    <row r="702" spans="1:22" ht="33" hidden="1" outlineLevel="1" x14ac:dyDescent="0.3">
      <c r="A702" s="28"/>
      <c r="B702" s="29">
        <v>25</v>
      </c>
      <c r="C702" s="32" t="s">
        <v>842</v>
      </c>
      <c r="D702" s="32" t="s">
        <v>866</v>
      </c>
      <c r="E702" s="32" t="s">
        <v>882</v>
      </c>
      <c r="F702" s="32" t="s">
        <v>879</v>
      </c>
      <c r="G702" s="32">
        <v>0</v>
      </c>
      <c r="H702" s="28">
        <v>1</v>
      </c>
      <c r="I702" s="28">
        <v>1</v>
      </c>
      <c r="J702" s="28">
        <v>1</v>
      </c>
      <c r="K702" s="31">
        <v>75</v>
      </c>
      <c r="L702" s="28" t="s">
        <v>869</v>
      </c>
      <c r="M702" s="33">
        <f t="shared" si="55"/>
        <v>0</v>
      </c>
      <c r="N702" s="33">
        <f t="shared" si="56"/>
        <v>0</v>
      </c>
      <c r="O702" s="28">
        <v>0</v>
      </c>
      <c r="P702" s="28">
        <v>0</v>
      </c>
      <c r="Q702" s="31">
        <v>0</v>
      </c>
      <c r="R702" s="31"/>
      <c r="S702" s="28">
        <v>0</v>
      </c>
      <c r="T702" s="31">
        <v>0</v>
      </c>
      <c r="U702" s="28">
        <v>0</v>
      </c>
      <c r="V702" s="28">
        <v>0</v>
      </c>
    </row>
    <row r="703" spans="1:22" ht="33" hidden="1" outlineLevel="1" x14ac:dyDescent="0.3">
      <c r="A703" s="28"/>
      <c r="B703" s="29">
        <v>26</v>
      </c>
      <c r="C703" s="32" t="s">
        <v>842</v>
      </c>
      <c r="D703" s="32" t="s">
        <v>866</v>
      </c>
      <c r="E703" s="32" t="s">
        <v>883</v>
      </c>
      <c r="F703" s="32" t="s">
        <v>879</v>
      </c>
      <c r="G703" s="28">
        <v>0</v>
      </c>
      <c r="H703" s="32">
        <v>1</v>
      </c>
      <c r="I703" s="28">
        <v>1</v>
      </c>
      <c r="J703" s="28">
        <v>2</v>
      </c>
      <c r="K703" s="35">
        <v>25.2</v>
      </c>
      <c r="L703" s="28" t="s">
        <v>869</v>
      </c>
      <c r="M703" s="33">
        <f t="shared" si="55"/>
        <v>0</v>
      </c>
      <c r="N703" s="33">
        <f t="shared" si="56"/>
        <v>0</v>
      </c>
      <c r="O703" s="28">
        <v>0</v>
      </c>
      <c r="P703" s="28">
        <v>0</v>
      </c>
      <c r="Q703" s="31">
        <v>0</v>
      </c>
      <c r="R703" s="31"/>
      <c r="S703" s="28">
        <v>0</v>
      </c>
      <c r="T703" s="31">
        <v>0</v>
      </c>
      <c r="U703" s="28">
        <v>0</v>
      </c>
      <c r="V703" s="28">
        <v>0</v>
      </c>
    </row>
    <row r="704" spans="1:22" ht="33" hidden="1" outlineLevel="1" x14ac:dyDescent="0.3">
      <c r="A704" s="28"/>
      <c r="B704" s="29">
        <v>27</v>
      </c>
      <c r="C704" s="32" t="s">
        <v>842</v>
      </c>
      <c r="D704" s="32" t="s">
        <v>866</v>
      </c>
      <c r="E704" s="32" t="s">
        <v>884</v>
      </c>
      <c r="F704" s="32" t="s">
        <v>885</v>
      </c>
      <c r="G704" s="28">
        <v>0</v>
      </c>
      <c r="H704" s="28">
        <v>1</v>
      </c>
      <c r="I704" s="28">
        <v>1</v>
      </c>
      <c r="J704" s="28">
        <v>1</v>
      </c>
      <c r="K704" s="35">
        <v>320</v>
      </c>
      <c r="L704" s="28" t="s">
        <v>869</v>
      </c>
      <c r="M704" s="33">
        <f t="shared" si="55"/>
        <v>0</v>
      </c>
      <c r="N704" s="33">
        <f t="shared" si="56"/>
        <v>0</v>
      </c>
      <c r="O704" s="28">
        <v>0</v>
      </c>
      <c r="P704" s="28">
        <v>0</v>
      </c>
      <c r="Q704" s="31">
        <v>0</v>
      </c>
      <c r="R704" s="31"/>
      <c r="S704" s="28">
        <v>0</v>
      </c>
      <c r="T704" s="31">
        <v>0</v>
      </c>
      <c r="U704" s="28">
        <v>0</v>
      </c>
      <c r="V704" s="28">
        <v>0</v>
      </c>
    </row>
    <row r="705" spans="1:22" ht="49.5" hidden="1" outlineLevel="1" x14ac:dyDescent="0.3">
      <c r="A705" s="28"/>
      <c r="B705" s="29">
        <v>28</v>
      </c>
      <c r="C705" s="28" t="s">
        <v>842</v>
      </c>
      <c r="D705" s="28" t="s">
        <v>886</v>
      </c>
      <c r="E705" s="28"/>
      <c r="F705" s="32" t="s">
        <v>887</v>
      </c>
      <c r="G705" s="28">
        <v>1</v>
      </c>
      <c r="H705" s="28">
        <v>0</v>
      </c>
      <c r="I705" s="28">
        <v>1</v>
      </c>
      <c r="J705" s="28">
        <v>1</v>
      </c>
      <c r="K705" s="31">
        <v>60</v>
      </c>
      <c r="L705" s="28" t="s">
        <v>40</v>
      </c>
      <c r="M705" s="33">
        <f t="shared" si="55"/>
        <v>0</v>
      </c>
      <c r="N705" s="33">
        <f t="shared" si="56"/>
        <v>0</v>
      </c>
      <c r="O705" s="28">
        <v>0</v>
      </c>
      <c r="P705" s="28">
        <v>0</v>
      </c>
      <c r="Q705" s="31">
        <v>0</v>
      </c>
      <c r="R705" s="31"/>
      <c r="S705" s="28">
        <v>0</v>
      </c>
      <c r="T705" s="31">
        <v>0</v>
      </c>
      <c r="U705" s="28"/>
      <c r="V705" s="28"/>
    </row>
    <row r="706" spans="1:22" hidden="1" outlineLevel="1" x14ac:dyDescent="0.3">
      <c r="A706" s="28"/>
      <c r="B706" s="29">
        <v>29</v>
      </c>
      <c r="C706" s="28" t="s">
        <v>842</v>
      </c>
      <c r="D706" s="28" t="s">
        <v>886</v>
      </c>
      <c r="E706" s="28" t="s">
        <v>888</v>
      </c>
      <c r="F706" s="32" t="s">
        <v>889</v>
      </c>
      <c r="G706" s="28">
        <v>0</v>
      </c>
      <c r="H706" s="28">
        <v>1</v>
      </c>
      <c r="I706" s="28">
        <v>0</v>
      </c>
      <c r="J706" s="28">
        <v>0</v>
      </c>
      <c r="K706" s="31">
        <v>0</v>
      </c>
      <c r="L706" s="28" t="s">
        <v>40</v>
      </c>
      <c r="M706" s="33">
        <f t="shared" si="55"/>
        <v>0</v>
      </c>
      <c r="N706" s="33">
        <f t="shared" si="56"/>
        <v>1</v>
      </c>
      <c r="O706" s="28">
        <v>0</v>
      </c>
      <c r="P706" s="28">
        <v>0</v>
      </c>
      <c r="Q706" s="31">
        <v>0</v>
      </c>
      <c r="R706" s="31"/>
      <c r="S706" s="28">
        <v>0</v>
      </c>
      <c r="T706" s="31">
        <v>0</v>
      </c>
      <c r="U706" s="28"/>
      <c r="V706" s="28"/>
    </row>
    <row r="707" spans="1:22" hidden="1" outlineLevel="1" x14ac:dyDescent="0.3">
      <c r="A707" s="28"/>
      <c r="B707" s="29">
        <v>30</v>
      </c>
      <c r="C707" s="28" t="s">
        <v>842</v>
      </c>
      <c r="D707" s="28" t="s">
        <v>886</v>
      </c>
      <c r="E707" s="28"/>
      <c r="F707" s="32" t="s">
        <v>890</v>
      </c>
      <c r="G707" s="28">
        <v>1</v>
      </c>
      <c r="H707" s="28">
        <v>0</v>
      </c>
      <c r="I707" s="28">
        <v>0</v>
      </c>
      <c r="J707" s="28">
        <v>0</v>
      </c>
      <c r="K707" s="31">
        <v>0</v>
      </c>
      <c r="L707" s="28" t="s">
        <v>40</v>
      </c>
      <c r="M707" s="33">
        <f t="shared" si="55"/>
        <v>1</v>
      </c>
      <c r="N707" s="33">
        <f t="shared" si="56"/>
        <v>0</v>
      </c>
      <c r="O707" s="28">
        <v>1</v>
      </c>
      <c r="P707" s="28">
        <v>1</v>
      </c>
      <c r="Q707" s="31">
        <v>200</v>
      </c>
      <c r="R707" s="31"/>
      <c r="S707" s="28">
        <v>0</v>
      </c>
      <c r="T707" s="31">
        <v>0</v>
      </c>
      <c r="U707" s="28">
        <v>0</v>
      </c>
      <c r="V707" s="28">
        <v>0</v>
      </c>
    </row>
    <row r="708" spans="1:22" hidden="1" outlineLevel="1" x14ac:dyDescent="0.3">
      <c r="A708" s="28"/>
      <c r="B708" s="29">
        <v>31</v>
      </c>
      <c r="C708" s="28" t="s">
        <v>842</v>
      </c>
      <c r="D708" s="28" t="s">
        <v>886</v>
      </c>
      <c r="E708" s="28"/>
      <c r="F708" s="32" t="s">
        <v>891</v>
      </c>
      <c r="G708" s="28">
        <v>1</v>
      </c>
      <c r="H708" s="28">
        <v>0</v>
      </c>
      <c r="I708" s="28">
        <v>0</v>
      </c>
      <c r="J708" s="28">
        <v>0</v>
      </c>
      <c r="K708" s="31">
        <v>0</v>
      </c>
      <c r="L708" s="28" t="s">
        <v>40</v>
      </c>
      <c r="M708" s="33">
        <f t="shared" si="55"/>
        <v>1</v>
      </c>
      <c r="N708" s="33">
        <f t="shared" si="56"/>
        <v>0</v>
      </c>
      <c r="O708" s="28">
        <v>1</v>
      </c>
      <c r="P708" s="28">
        <v>1</v>
      </c>
      <c r="Q708" s="31">
        <v>400</v>
      </c>
      <c r="R708" s="31"/>
      <c r="S708" s="28">
        <v>0</v>
      </c>
      <c r="T708" s="31">
        <v>0</v>
      </c>
      <c r="U708" s="28">
        <v>0</v>
      </c>
      <c r="V708" s="28">
        <v>0</v>
      </c>
    </row>
    <row r="709" spans="1:22" ht="33" hidden="1" outlineLevel="1" x14ac:dyDescent="0.3">
      <c r="A709" s="28"/>
      <c r="B709" s="29">
        <v>32</v>
      </c>
      <c r="C709" s="28" t="s">
        <v>842</v>
      </c>
      <c r="D709" s="28" t="s">
        <v>886</v>
      </c>
      <c r="E709" s="28"/>
      <c r="F709" s="32" t="s">
        <v>892</v>
      </c>
      <c r="G709" s="28">
        <v>1</v>
      </c>
      <c r="H709" s="28">
        <v>0</v>
      </c>
      <c r="I709" s="28">
        <v>1</v>
      </c>
      <c r="J709" s="28">
        <v>1</v>
      </c>
      <c r="K709" s="31">
        <v>500</v>
      </c>
      <c r="L709" s="28" t="s">
        <v>40</v>
      </c>
      <c r="M709" s="33">
        <f t="shared" si="55"/>
        <v>0</v>
      </c>
      <c r="N709" s="33">
        <f t="shared" si="56"/>
        <v>0</v>
      </c>
      <c r="O709" s="28">
        <v>0</v>
      </c>
      <c r="P709" s="28">
        <v>0</v>
      </c>
      <c r="Q709" s="31">
        <v>0</v>
      </c>
      <c r="R709" s="31"/>
      <c r="S709" s="28">
        <v>0</v>
      </c>
      <c r="T709" s="31">
        <v>0</v>
      </c>
      <c r="U709" s="28"/>
      <c r="V709" s="28"/>
    </row>
    <row r="710" spans="1:22" ht="33" hidden="1" outlineLevel="1" x14ac:dyDescent="0.3">
      <c r="A710" s="28"/>
      <c r="B710" s="29">
        <v>33</v>
      </c>
      <c r="C710" s="28" t="s">
        <v>842</v>
      </c>
      <c r="D710" s="28" t="s">
        <v>886</v>
      </c>
      <c r="E710" s="28"/>
      <c r="F710" s="32" t="s">
        <v>893</v>
      </c>
      <c r="G710" s="28">
        <v>1</v>
      </c>
      <c r="H710" s="28">
        <v>0</v>
      </c>
      <c r="I710" s="28">
        <v>1</v>
      </c>
      <c r="J710" s="28">
        <v>1</v>
      </c>
      <c r="K710" s="31">
        <v>120</v>
      </c>
      <c r="L710" s="28" t="s">
        <v>40</v>
      </c>
      <c r="M710" s="33">
        <f t="shared" si="55"/>
        <v>0</v>
      </c>
      <c r="N710" s="33">
        <f t="shared" si="56"/>
        <v>0</v>
      </c>
      <c r="O710" s="28">
        <v>0</v>
      </c>
      <c r="P710" s="28">
        <v>0</v>
      </c>
      <c r="Q710" s="31">
        <v>0</v>
      </c>
      <c r="R710" s="31"/>
      <c r="S710" s="28">
        <v>0</v>
      </c>
      <c r="T710" s="31">
        <v>0</v>
      </c>
      <c r="U710" s="28"/>
      <c r="V710" s="28"/>
    </row>
    <row r="711" spans="1:22" ht="33" hidden="1" outlineLevel="1" x14ac:dyDescent="0.3">
      <c r="A711" s="28"/>
      <c r="B711" s="29">
        <v>34</v>
      </c>
      <c r="C711" s="28" t="s">
        <v>842</v>
      </c>
      <c r="D711" s="28" t="s">
        <v>886</v>
      </c>
      <c r="E711" s="28"/>
      <c r="F711" s="32" t="s">
        <v>860</v>
      </c>
      <c r="G711" s="28">
        <v>1</v>
      </c>
      <c r="H711" s="28">
        <v>0</v>
      </c>
      <c r="I711" s="28">
        <v>0</v>
      </c>
      <c r="J711" s="28">
        <v>0</v>
      </c>
      <c r="K711" s="31">
        <v>0</v>
      </c>
      <c r="L711" s="28" t="s">
        <v>40</v>
      </c>
      <c r="M711" s="33">
        <f t="shared" si="55"/>
        <v>1</v>
      </c>
      <c r="N711" s="33">
        <f t="shared" si="56"/>
        <v>0</v>
      </c>
      <c r="O711" s="28">
        <v>0</v>
      </c>
      <c r="P711" s="28">
        <v>0</v>
      </c>
      <c r="Q711" s="31">
        <v>0</v>
      </c>
      <c r="R711" s="31"/>
      <c r="S711" s="28">
        <v>0</v>
      </c>
      <c r="T711" s="31">
        <v>0</v>
      </c>
      <c r="U711" s="28"/>
      <c r="V711" s="28"/>
    </row>
    <row r="712" spans="1:22" ht="33" hidden="1" outlineLevel="1" x14ac:dyDescent="0.3">
      <c r="A712" s="28"/>
      <c r="B712" s="29">
        <v>35</v>
      </c>
      <c r="C712" s="28" t="s">
        <v>842</v>
      </c>
      <c r="D712" s="28" t="s">
        <v>886</v>
      </c>
      <c r="E712" s="28"/>
      <c r="F712" s="32" t="s">
        <v>894</v>
      </c>
      <c r="G712" s="28">
        <v>1</v>
      </c>
      <c r="H712" s="28">
        <v>0</v>
      </c>
      <c r="I712" s="28">
        <v>1</v>
      </c>
      <c r="J712" s="28">
        <v>1</v>
      </c>
      <c r="K712" s="31">
        <v>100</v>
      </c>
      <c r="L712" s="28" t="s">
        <v>40</v>
      </c>
      <c r="M712" s="33">
        <f t="shared" si="55"/>
        <v>0</v>
      </c>
      <c r="N712" s="33">
        <f t="shared" si="56"/>
        <v>0</v>
      </c>
      <c r="O712" s="28">
        <v>0</v>
      </c>
      <c r="P712" s="28">
        <v>0</v>
      </c>
      <c r="Q712" s="31">
        <v>0</v>
      </c>
      <c r="R712" s="31"/>
      <c r="S712" s="28">
        <v>0</v>
      </c>
      <c r="T712" s="31">
        <v>0</v>
      </c>
      <c r="U712" s="28"/>
      <c r="V712" s="28"/>
    </row>
    <row r="713" spans="1:22" ht="49.5" hidden="1" outlineLevel="1" x14ac:dyDescent="0.3">
      <c r="A713" s="28"/>
      <c r="B713" s="29">
        <v>36</v>
      </c>
      <c r="C713" s="28" t="s">
        <v>842</v>
      </c>
      <c r="D713" s="28" t="s">
        <v>886</v>
      </c>
      <c r="E713" s="28"/>
      <c r="F713" s="32" t="s">
        <v>895</v>
      </c>
      <c r="G713" s="28">
        <v>1</v>
      </c>
      <c r="H713" s="28">
        <v>0</v>
      </c>
      <c r="I713" s="28">
        <v>1</v>
      </c>
      <c r="J713" s="28">
        <v>1</v>
      </c>
      <c r="K713" s="31">
        <v>80</v>
      </c>
      <c r="L713" s="28" t="s">
        <v>40</v>
      </c>
      <c r="M713" s="33">
        <f t="shared" si="55"/>
        <v>0</v>
      </c>
      <c r="N713" s="33">
        <f t="shared" si="56"/>
        <v>0</v>
      </c>
      <c r="O713" s="28">
        <v>0</v>
      </c>
      <c r="P713" s="28">
        <v>0</v>
      </c>
      <c r="Q713" s="31">
        <v>0</v>
      </c>
      <c r="R713" s="31"/>
      <c r="S713" s="28">
        <v>0</v>
      </c>
      <c r="T713" s="31">
        <v>0</v>
      </c>
      <c r="U713" s="28"/>
      <c r="V713" s="28"/>
    </row>
    <row r="714" spans="1:22" ht="66" hidden="1" outlineLevel="1" x14ac:dyDescent="0.3">
      <c r="A714" s="28"/>
      <c r="B714" s="29">
        <v>37</v>
      </c>
      <c r="C714" s="28" t="s">
        <v>842</v>
      </c>
      <c r="D714" s="28" t="s">
        <v>896</v>
      </c>
      <c r="E714" s="28" t="s">
        <v>897</v>
      </c>
      <c r="F714" s="32" t="s">
        <v>898</v>
      </c>
      <c r="G714" s="28">
        <v>0</v>
      </c>
      <c r="H714" s="28">
        <v>1</v>
      </c>
      <c r="I714" s="28">
        <v>1</v>
      </c>
      <c r="J714" s="28">
        <v>1</v>
      </c>
      <c r="K714" s="31">
        <v>300</v>
      </c>
      <c r="L714" s="28" t="s">
        <v>40</v>
      </c>
      <c r="M714" s="33">
        <f t="shared" si="55"/>
        <v>0</v>
      </c>
      <c r="N714" s="33">
        <f t="shared" si="56"/>
        <v>0</v>
      </c>
      <c r="O714" s="28">
        <v>0</v>
      </c>
      <c r="P714" s="28">
        <v>0</v>
      </c>
      <c r="Q714" s="31">
        <v>0</v>
      </c>
      <c r="R714" s="31"/>
      <c r="S714" s="28">
        <v>0</v>
      </c>
      <c r="T714" s="31">
        <v>0</v>
      </c>
      <c r="U714" s="28">
        <v>0</v>
      </c>
      <c r="V714" s="28">
        <v>0</v>
      </c>
    </row>
    <row r="715" spans="1:22" ht="49.5" hidden="1" outlineLevel="1" x14ac:dyDescent="0.3">
      <c r="A715" s="28"/>
      <c r="B715" s="29">
        <v>38</v>
      </c>
      <c r="C715" s="28" t="s">
        <v>842</v>
      </c>
      <c r="D715" s="28" t="s">
        <v>896</v>
      </c>
      <c r="E715" s="28" t="s">
        <v>897</v>
      </c>
      <c r="F715" s="32" t="s">
        <v>899</v>
      </c>
      <c r="G715" s="28">
        <v>0</v>
      </c>
      <c r="H715" s="28">
        <v>1</v>
      </c>
      <c r="I715" s="28">
        <v>1</v>
      </c>
      <c r="J715" s="28">
        <v>1</v>
      </c>
      <c r="K715" s="31">
        <v>60</v>
      </c>
      <c r="L715" s="28" t="s">
        <v>40</v>
      </c>
      <c r="M715" s="33">
        <f t="shared" si="55"/>
        <v>0</v>
      </c>
      <c r="N715" s="33">
        <f t="shared" si="56"/>
        <v>0</v>
      </c>
      <c r="O715" s="28">
        <v>0</v>
      </c>
      <c r="P715" s="28">
        <v>0</v>
      </c>
      <c r="Q715" s="31">
        <v>0</v>
      </c>
      <c r="R715" s="31"/>
      <c r="S715" s="28">
        <v>0</v>
      </c>
      <c r="T715" s="31">
        <v>0</v>
      </c>
      <c r="U715" s="28">
        <v>0</v>
      </c>
      <c r="V715" s="28">
        <v>0</v>
      </c>
    </row>
    <row r="716" spans="1:22" ht="49.5" hidden="1" outlineLevel="1" x14ac:dyDescent="0.3">
      <c r="A716" s="28"/>
      <c r="B716" s="29">
        <v>39</v>
      </c>
      <c r="C716" s="28" t="s">
        <v>842</v>
      </c>
      <c r="D716" s="28" t="s">
        <v>896</v>
      </c>
      <c r="E716" s="28" t="s">
        <v>897</v>
      </c>
      <c r="F716" s="32" t="s">
        <v>900</v>
      </c>
      <c r="G716" s="28">
        <v>0</v>
      </c>
      <c r="H716" s="28">
        <v>1</v>
      </c>
      <c r="I716" s="28">
        <v>1</v>
      </c>
      <c r="J716" s="28">
        <v>1</v>
      </c>
      <c r="K716" s="31">
        <v>75</v>
      </c>
      <c r="L716" s="28" t="s">
        <v>40</v>
      </c>
      <c r="M716" s="33">
        <f t="shared" si="55"/>
        <v>0</v>
      </c>
      <c r="N716" s="33">
        <f t="shared" si="56"/>
        <v>0</v>
      </c>
      <c r="O716" s="28">
        <v>0</v>
      </c>
      <c r="P716" s="28">
        <v>0</v>
      </c>
      <c r="Q716" s="31">
        <v>0</v>
      </c>
      <c r="R716" s="31"/>
      <c r="S716" s="28">
        <v>0</v>
      </c>
      <c r="T716" s="31">
        <v>0</v>
      </c>
      <c r="U716" s="28">
        <v>0</v>
      </c>
      <c r="V716" s="28">
        <v>0</v>
      </c>
    </row>
    <row r="717" spans="1:22" ht="49.5" hidden="1" outlineLevel="1" x14ac:dyDescent="0.3">
      <c r="A717" s="28"/>
      <c r="B717" s="29">
        <v>40</v>
      </c>
      <c r="C717" s="28" t="s">
        <v>842</v>
      </c>
      <c r="D717" s="28" t="s">
        <v>901</v>
      </c>
      <c r="E717" s="28"/>
      <c r="F717" s="32" t="s">
        <v>902</v>
      </c>
      <c r="G717" s="28">
        <v>1</v>
      </c>
      <c r="H717" s="28">
        <v>0</v>
      </c>
      <c r="I717" s="28">
        <v>0</v>
      </c>
      <c r="J717" s="28">
        <v>0</v>
      </c>
      <c r="K717" s="31">
        <v>0</v>
      </c>
      <c r="L717" s="28" t="s">
        <v>40</v>
      </c>
      <c r="M717" s="33">
        <f t="shared" si="55"/>
        <v>1</v>
      </c>
      <c r="N717" s="33">
        <f t="shared" si="56"/>
        <v>0</v>
      </c>
      <c r="O717" s="28">
        <v>0</v>
      </c>
      <c r="P717" s="28">
        <v>0</v>
      </c>
      <c r="Q717" s="31">
        <v>0</v>
      </c>
      <c r="R717" s="31"/>
      <c r="S717" s="28">
        <v>0</v>
      </c>
      <c r="T717" s="31">
        <v>0</v>
      </c>
      <c r="U717" s="28">
        <v>1</v>
      </c>
      <c r="V717" s="34">
        <v>43934</v>
      </c>
    </row>
    <row r="718" spans="1:22" ht="49.5" hidden="1" outlineLevel="1" x14ac:dyDescent="0.3">
      <c r="A718" s="28"/>
      <c r="B718" s="29">
        <v>41</v>
      </c>
      <c r="C718" s="28" t="s">
        <v>842</v>
      </c>
      <c r="D718" s="28" t="s">
        <v>901</v>
      </c>
      <c r="E718" s="28"/>
      <c r="F718" s="32" t="s">
        <v>903</v>
      </c>
      <c r="G718" s="28">
        <v>1</v>
      </c>
      <c r="H718" s="28">
        <v>0</v>
      </c>
      <c r="I718" s="28">
        <v>1</v>
      </c>
      <c r="J718" s="28">
        <v>1</v>
      </c>
      <c r="K718" s="31">
        <v>400</v>
      </c>
      <c r="L718" s="34">
        <v>43930</v>
      </c>
      <c r="M718" s="33">
        <f t="shared" si="55"/>
        <v>0</v>
      </c>
      <c r="N718" s="33">
        <f t="shared" si="56"/>
        <v>0</v>
      </c>
      <c r="O718" s="28">
        <v>0</v>
      </c>
      <c r="P718" s="28">
        <v>0</v>
      </c>
      <c r="Q718" s="31">
        <v>0</v>
      </c>
      <c r="R718" s="31"/>
      <c r="S718" s="28">
        <v>0</v>
      </c>
      <c r="T718" s="31">
        <v>0</v>
      </c>
      <c r="U718" s="28">
        <v>1</v>
      </c>
      <c r="V718" s="34">
        <v>43935</v>
      </c>
    </row>
    <row r="719" spans="1:22" ht="49.5" hidden="1" outlineLevel="1" x14ac:dyDescent="0.3">
      <c r="A719" s="28"/>
      <c r="B719" s="29">
        <v>42</v>
      </c>
      <c r="C719" s="28" t="s">
        <v>842</v>
      </c>
      <c r="D719" s="28" t="s">
        <v>901</v>
      </c>
      <c r="E719" s="28"/>
      <c r="F719" s="32" t="s">
        <v>904</v>
      </c>
      <c r="G719" s="28">
        <v>1</v>
      </c>
      <c r="H719" s="28">
        <v>0</v>
      </c>
      <c r="I719" s="28">
        <v>0</v>
      </c>
      <c r="J719" s="28">
        <v>0</v>
      </c>
      <c r="K719" s="31">
        <v>0</v>
      </c>
      <c r="L719" s="28" t="s">
        <v>40</v>
      </c>
      <c r="M719" s="33">
        <f t="shared" si="55"/>
        <v>1</v>
      </c>
      <c r="N719" s="33">
        <f t="shared" si="56"/>
        <v>0</v>
      </c>
      <c r="O719" s="28">
        <v>0</v>
      </c>
      <c r="P719" s="28">
        <v>0</v>
      </c>
      <c r="Q719" s="31">
        <v>0</v>
      </c>
      <c r="R719" s="31"/>
      <c r="S719" s="28">
        <v>0</v>
      </c>
      <c r="T719" s="31">
        <v>0</v>
      </c>
      <c r="U719" s="28">
        <v>1</v>
      </c>
      <c r="V719" s="34">
        <v>43924</v>
      </c>
    </row>
    <row r="720" spans="1:22" ht="66" hidden="1" outlineLevel="1" x14ac:dyDescent="0.3">
      <c r="A720" s="28"/>
      <c r="B720" s="29">
        <v>43</v>
      </c>
      <c r="C720" s="28" t="s">
        <v>842</v>
      </c>
      <c r="D720" s="28" t="s">
        <v>901</v>
      </c>
      <c r="E720" s="28"/>
      <c r="F720" s="32" t="s">
        <v>905</v>
      </c>
      <c r="G720" s="28">
        <v>1</v>
      </c>
      <c r="H720" s="28">
        <v>0</v>
      </c>
      <c r="I720" s="28">
        <v>0</v>
      </c>
      <c r="J720" s="28">
        <v>0</v>
      </c>
      <c r="K720" s="31">
        <v>0</v>
      </c>
      <c r="L720" s="28" t="s">
        <v>40</v>
      </c>
      <c r="M720" s="33">
        <f t="shared" si="55"/>
        <v>1</v>
      </c>
      <c r="N720" s="33">
        <f t="shared" si="56"/>
        <v>0</v>
      </c>
      <c r="O720" s="28">
        <v>0</v>
      </c>
      <c r="P720" s="28">
        <v>0</v>
      </c>
      <c r="Q720" s="31">
        <v>0</v>
      </c>
      <c r="R720" s="31"/>
      <c r="S720" s="28">
        <v>0</v>
      </c>
      <c r="T720" s="31">
        <v>0</v>
      </c>
      <c r="U720" s="28">
        <v>1</v>
      </c>
      <c r="V720" s="28" t="s">
        <v>54</v>
      </c>
    </row>
    <row r="721" spans="1:22" ht="33" hidden="1" outlineLevel="1" x14ac:dyDescent="0.3">
      <c r="A721" s="28"/>
      <c r="B721" s="29">
        <v>44</v>
      </c>
      <c r="C721" s="28" t="s">
        <v>842</v>
      </c>
      <c r="D721" s="28" t="s">
        <v>901</v>
      </c>
      <c r="E721" s="28"/>
      <c r="F721" s="32" t="s">
        <v>906</v>
      </c>
      <c r="G721" s="28">
        <v>1</v>
      </c>
      <c r="H721" s="28">
        <v>0</v>
      </c>
      <c r="I721" s="28">
        <v>0</v>
      </c>
      <c r="J721" s="28">
        <v>0</v>
      </c>
      <c r="K721" s="31">
        <v>0</v>
      </c>
      <c r="L721" s="28" t="s">
        <v>40</v>
      </c>
      <c r="M721" s="33">
        <f t="shared" si="55"/>
        <v>1</v>
      </c>
      <c r="N721" s="33">
        <f t="shared" si="56"/>
        <v>0</v>
      </c>
      <c r="O721" s="28">
        <v>0</v>
      </c>
      <c r="P721" s="28">
        <v>0</v>
      </c>
      <c r="Q721" s="31">
        <v>0</v>
      </c>
      <c r="R721" s="31"/>
      <c r="S721" s="28">
        <v>0</v>
      </c>
      <c r="T721" s="31">
        <v>0</v>
      </c>
      <c r="U721" s="28">
        <v>1</v>
      </c>
      <c r="V721" s="34">
        <v>43935</v>
      </c>
    </row>
    <row r="722" spans="1:22" ht="33" hidden="1" outlineLevel="1" x14ac:dyDescent="0.3">
      <c r="A722" s="28"/>
      <c r="B722" s="29">
        <v>45</v>
      </c>
      <c r="C722" s="28" t="s">
        <v>842</v>
      </c>
      <c r="D722" s="28" t="s">
        <v>901</v>
      </c>
      <c r="E722" s="28"/>
      <c r="F722" s="32" t="s">
        <v>907</v>
      </c>
      <c r="G722" s="28">
        <v>1</v>
      </c>
      <c r="H722" s="28">
        <v>0</v>
      </c>
      <c r="I722" s="28">
        <v>0</v>
      </c>
      <c r="J722" s="28">
        <v>0</v>
      </c>
      <c r="K722" s="31">
        <v>0</v>
      </c>
      <c r="L722" s="28" t="s">
        <v>40</v>
      </c>
      <c r="M722" s="33">
        <f t="shared" si="55"/>
        <v>1</v>
      </c>
      <c r="N722" s="33">
        <f t="shared" si="56"/>
        <v>0</v>
      </c>
      <c r="O722" s="28">
        <v>0</v>
      </c>
      <c r="P722" s="28">
        <v>0</v>
      </c>
      <c r="Q722" s="31">
        <v>0</v>
      </c>
      <c r="R722" s="31"/>
      <c r="S722" s="28">
        <v>0</v>
      </c>
      <c r="T722" s="31">
        <v>0</v>
      </c>
      <c r="U722" s="28">
        <v>1</v>
      </c>
      <c r="V722" s="28" t="s">
        <v>54</v>
      </c>
    </row>
    <row r="723" spans="1:22" ht="33" hidden="1" outlineLevel="1" x14ac:dyDescent="0.3">
      <c r="A723" s="28"/>
      <c r="B723" s="29">
        <v>46</v>
      </c>
      <c r="C723" s="28" t="s">
        <v>842</v>
      </c>
      <c r="D723" s="28" t="s">
        <v>901</v>
      </c>
      <c r="E723" s="28"/>
      <c r="F723" s="32" t="s">
        <v>908</v>
      </c>
      <c r="G723" s="28">
        <v>1</v>
      </c>
      <c r="H723" s="28">
        <v>0</v>
      </c>
      <c r="I723" s="28">
        <v>1</v>
      </c>
      <c r="J723" s="28">
        <v>1</v>
      </c>
      <c r="K723" s="31">
        <v>100</v>
      </c>
      <c r="L723" s="34">
        <v>43930</v>
      </c>
      <c r="M723" s="33">
        <f t="shared" si="55"/>
        <v>0</v>
      </c>
      <c r="N723" s="33">
        <f t="shared" si="56"/>
        <v>0</v>
      </c>
      <c r="O723" s="28">
        <v>0</v>
      </c>
      <c r="P723" s="28">
        <v>0</v>
      </c>
      <c r="Q723" s="31">
        <v>0</v>
      </c>
      <c r="R723" s="31"/>
      <c r="S723" s="28">
        <v>0</v>
      </c>
      <c r="T723" s="31">
        <v>0</v>
      </c>
      <c r="U723" s="28">
        <v>1</v>
      </c>
      <c r="V723" s="34">
        <v>43935</v>
      </c>
    </row>
    <row r="724" spans="1:22" hidden="1" x14ac:dyDescent="0.3">
      <c r="A724" s="33">
        <v>11</v>
      </c>
      <c r="B724" s="6"/>
      <c r="C724" s="28" t="s">
        <v>842</v>
      </c>
      <c r="D724" s="33"/>
      <c r="E724" s="33"/>
      <c r="F724" s="33"/>
      <c r="G724" s="33">
        <f>SUM(G678:G723)</f>
        <v>22</v>
      </c>
      <c r="H724" s="33">
        <f>SUM(H678:H723)</f>
        <v>24</v>
      </c>
      <c r="I724" s="33">
        <f>SUM(I678:I723)</f>
        <v>27</v>
      </c>
      <c r="J724" s="33">
        <f>SUM(J678:J723)</f>
        <v>34</v>
      </c>
      <c r="K724" s="47">
        <f>SUM(K678:K723)</f>
        <v>5474.2</v>
      </c>
      <c r="L724" s="28" t="s">
        <v>40</v>
      </c>
      <c r="M724" s="33">
        <f t="shared" ref="M724:T724" si="57">IF(SUM(M678:M723)=0, "-", SUM(M678:M723))</f>
        <v>11</v>
      </c>
      <c r="N724" s="33">
        <f t="shared" si="57"/>
        <v>8</v>
      </c>
      <c r="O724" s="33">
        <f t="shared" si="57"/>
        <v>3</v>
      </c>
      <c r="P724" s="33">
        <f t="shared" si="57"/>
        <v>3</v>
      </c>
      <c r="Q724" s="47">
        <f t="shared" si="57"/>
        <v>1000</v>
      </c>
      <c r="R724" s="33">
        <f t="shared" si="57"/>
        <v>2</v>
      </c>
      <c r="S724" s="33">
        <f t="shared" si="57"/>
        <v>3</v>
      </c>
      <c r="T724" s="47">
        <f t="shared" si="57"/>
        <v>200</v>
      </c>
      <c r="U724" s="33">
        <f>IF(SUM(U678:U723)=0, "-", SUM(U678:U723))</f>
        <v>7</v>
      </c>
      <c r="V724" s="33" t="s">
        <v>54</v>
      </c>
    </row>
    <row r="725" spans="1:22" hidden="1" outlineLevel="1" x14ac:dyDescent="0.3">
      <c r="A725" s="215"/>
      <c r="B725" s="217">
        <v>1</v>
      </c>
      <c r="C725" s="215" t="s">
        <v>909</v>
      </c>
      <c r="D725" s="215" t="s">
        <v>910</v>
      </c>
      <c r="E725" s="219"/>
      <c r="F725" s="219" t="s">
        <v>911</v>
      </c>
      <c r="G725" s="215">
        <v>1</v>
      </c>
      <c r="H725" s="215"/>
      <c r="I725" s="219">
        <v>1</v>
      </c>
      <c r="J725" s="28">
        <v>2</v>
      </c>
      <c r="K725" s="28">
        <v>585</v>
      </c>
      <c r="L725" s="34">
        <v>43941</v>
      </c>
      <c r="M725" s="213">
        <f>IF(AND(G725=1,NOT(I725=1)), 1, 0)</f>
        <v>0</v>
      </c>
      <c r="N725" s="213">
        <f>IF(AND(H725=1,NOT(I725=1)), 1, 0)</f>
        <v>0</v>
      </c>
      <c r="O725" s="28"/>
      <c r="P725" s="28"/>
      <c r="Q725" s="28"/>
      <c r="R725" s="28"/>
      <c r="S725" s="28"/>
      <c r="T725" s="28"/>
      <c r="U725" s="215">
        <v>1</v>
      </c>
      <c r="V725" s="28" t="s">
        <v>54</v>
      </c>
    </row>
    <row r="726" spans="1:22" hidden="1" outlineLevel="1" x14ac:dyDescent="0.3">
      <c r="A726" s="216"/>
      <c r="B726" s="218"/>
      <c r="C726" s="216"/>
      <c r="D726" s="216"/>
      <c r="E726" s="220"/>
      <c r="F726" s="220"/>
      <c r="G726" s="216"/>
      <c r="H726" s="216"/>
      <c r="I726" s="220"/>
      <c r="J726" s="28">
        <v>2</v>
      </c>
      <c r="K726" s="32" t="s">
        <v>912</v>
      </c>
      <c r="L726" s="34">
        <v>43942</v>
      </c>
      <c r="M726" s="214"/>
      <c r="N726" s="214"/>
      <c r="O726" s="28"/>
      <c r="P726" s="28"/>
      <c r="Q726" s="28"/>
      <c r="R726" s="28"/>
      <c r="S726" s="28"/>
      <c r="T726" s="28"/>
      <c r="U726" s="216"/>
      <c r="V726" s="28" t="s">
        <v>54</v>
      </c>
    </row>
    <row r="727" spans="1:22" ht="66" hidden="1" outlineLevel="1" x14ac:dyDescent="0.3">
      <c r="A727" s="28"/>
      <c r="B727" s="29">
        <v>2</v>
      </c>
      <c r="C727" s="32" t="s">
        <v>909</v>
      </c>
      <c r="D727" s="28" t="s">
        <v>910</v>
      </c>
      <c r="E727" s="32"/>
      <c r="F727" s="32" t="s">
        <v>913</v>
      </c>
      <c r="G727" s="28">
        <v>1</v>
      </c>
      <c r="H727" s="28"/>
      <c r="I727" s="32">
        <v>1</v>
      </c>
      <c r="J727" s="28">
        <v>2</v>
      </c>
      <c r="K727" s="28">
        <v>320</v>
      </c>
      <c r="L727" s="34">
        <v>43942</v>
      </c>
      <c r="M727" s="33">
        <f t="shared" ref="M727:M763" si="58">IF(AND(G727=1,NOT(I727=1)), 1, 0)</f>
        <v>0</v>
      </c>
      <c r="N727" s="33">
        <f t="shared" ref="N727:N763" si="59">IF(AND(H727=1,NOT(I727=1)), 1, 0)</f>
        <v>0</v>
      </c>
      <c r="O727" s="28">
        <v>1</v>
      </c>
      <c r="P727" s="28">
        <v>2</v>
      </c>
      <c r="Q727" s="28">
        <v>320</v>
      </c>
      <c r="R727" s="28"/>
      <c r="S727" s="28"/>
      <c r="T727" s="28"/>
      <c r="U727" s="28">
        <v>1</v>
      </c>
      <c r="V727" s="28" t="s">
        <v>54</v>
      </c>
    </row>
    <row r="728" spans="1:22" ht="49.5" hidden="1" outlineLevel="1" x14ac:dyDescent="0.3">
      <c r="A728" s="28"/>
      <c r="B728" s="29">
        <v>3</v>
      </c>
      <c r="C728" s="28" t="s">
        <v>909</v>
      </c>
      <c r="D728" s="28" t="s">
        <v>910</v>
      </c>
      <c r="E728" s="32"/>
      <c r="F728" s="32" t="s">
        <v>914</v>
      </c>
      <c r="G728" s="28">
        <v>1</v>
      </c>
      <c r="H728" s="28"/>
      <c r="I728" s="32">
        <v>1</v>
      </c>
      <c r="J728" s="28">
        <v>1</v>
      </c>
      <c r="K728" s="32">
        <v>630</v>
      </c>
      <c r="L728" s="34">
        <v>43943</v>
      </c>
      <c r="M728" s="33">
        <f t="shared" si="58"/>
        <v>0</v>
      </c>
      <c r="N728" s="33">
        <f t="shared" si="59"/>
        <v>0</v>
      </c>
      <c r="O728" s="28"/>
      <c r="P728" s="28"/>
      <c r="Q728" s="28"/>
      <c r="R728" s="28"/>
      <c r="S728" s="28"/>
      <c r="T728" s="28"/>
      <c r="U728" s="28">
        <v>1</v>
      </c>
      <c r="V728" s="28" t="s">
        <v>54</v>
      </c>
    </row>
    <row r="729" spans="1:22" ht="49.5" hidden="1" outlineLevel="1" x14ac:dyDescent="0.3">
      <c r="A729" s="28"/>
      <c r="B729" s="29">
        <v>4</v>
      </c>
      <c r="C729" s="28" t="s">
        <v>909</v>
      </c>
      <c r="D729" s="28" t="s">
        <v>910</v>
      </c>
      <c r="E729" s="32"/>
      <c r="F729" s="32" t="s">
        <v>915</v>
      </c>
      <c r="G729" s="28">
        <v>1</v>
      </c>
      <c r="H729" s="28"/>
      <c r="I729" s="32">
        <v>1</v>
      </c>
      <c r="J729" s="28">
        <v>2</v>
      </c>
      <c r="K729" s="32">
        <v>500</v>
      </c>
      <c r="L729" s="34">
        <v>43944</v>
      </c>
      <c r="M729" s="33">
        <f t="shared" si="58"/>
        <v>0</v>
      </c>
      <c r="N729" s="33">
        <f t="shared" si="59"/>
        <v>0</v>
      </c>
      <c r="O729" s="28"/>
      <c r="P729" s="28"/>
      <c r="Q729" s="28"/>
      <c r="R729" s="28"/>
      <c r="S729" s="28"/>
      <c r="T729" s="28"/>
      <c r="U729" s="28">
        <v>1</v>
      </c>
      <c r="V729" s="28" t="s">
        <v>54</v>
      </c>
    </row>
    <row r="730" spans="1:22" hidden="1" outlineLevel="1" x14ac:dyDescent="0.3">
      <c r="A730" s="215"/>
      <c r="B730" s="217">
        <v>5</v>
      </c>
      <c r="C730" s="215" t="s">
        <v>909</v>
      </c>
      <c r="D730" s="215" t="s">
        <v>910</v>
      </c>
      <c r="E730" s="219"/>
      <c r="F730" s="219" t="s">
        <v>916</v>
      </c>
      <c r="G730" s="215">
        <v>1</v>
      </c>
      <c r="H730" s="215"/>
      <c r="I730" s="215">
        <v>1</v>
      </c>
      <c r="J730" s="28">
        <v>1</v>
      </c>
      <c r="K730" s="32">
        <v>200</v>
      </c>
      <c r="L730" s="34">
        <v>43941</v>
      </c>
      <c r="M730" s="33">
        <f t="shared" si="58"/>
        <v>0</v>
      </c>
      <c r="N730" s="33">
        <f t="shared" si="59"/>
        <v>0</v>
      </c>
      <c r="O730" s="28"/>
      <c r="P730" s="28"/>
      <c r="Q730" s="28"/>
      <c r="R730" s="28"/>
      <c r="S730" s="28"/>
      <c r="T730" s="28"/>
      <c r="U730" s="215">
        <v>1</v>
      </c>
      <c r="V730" s="28" t="s">
        <v>54</v>
      </c>
    </row>
    <row r="731" spans="1:22" hidden="1" outlineLevel="1" x14ac:dyDescent="0.3">
      <c r="A731" s="216"/>
      <c r="B731" s="218"/>
      <c r="C731" s="216"/>
      <c r="D731" s="216"/>
      <c r="E731" s="220"/>
      <c r="F731" s="220"/>
      <c r="G731" s="216"/>
      <c r="H731" s="216"/>
      <c r="I731" s="216"/>
      <c r="J731" s="28">
        <v>1</v>
      </c>
      <c r="K731" s="32">
        <v>320</v>
      </c>
      <c r="L731" s="34">
        <v>43941</v>
      </c>
      <c r="M731" s="33">
        <f t="shared" si="58"/>
        <v>0</v>
      </c>
      <c r="N731" s="33">
        <f t="shared" si="59"/>
        <v>0</v>
      </c>
      <c r="O731" s="28"/>
      <c r="P731" s="28"/>
      <c r="Q731" s="28"/>
      <c r="R731" s="28"/>
      <c r="S731" s="28"/>
      <c r="T731" s="28"/>
      <c r="U731" s="216"/>
      <c r="V731" s="28" t="s">
        <v>54</v>
      </c>
    </row>
    <row r="732" spans="1:22" ht="33" hidden="1" outlineLevel="1" x14ac:dyDescent="0.3">
      <c r="A732" s="28"/>
      <c r="B732" s="29">
        <v>6</v>
      </c>
      <c r="C732" s="28" t="s">
        <v>909</v>
      </c>
      <c r="D732" s="28" t="s">
        <v>917</v>
      </c>
      <c r="E732" s="82"/>
      <c r="F732" s="32" t="s">
        <v>918</v>
      </c>
      <c r="G732" s="28">
        <v>1</v>
      </c>
      <c r="H732" s="28"/>
      <c r="I732" s="32">
        <v>1</v>
      </c>
      <c r="J732" s="28">
        <v>1</v>
      </c>
      <c r="K732" s="32">
        <v>100</v>
      </c>
      <c r="L732" s="34">
        <v>43950</v>
      </c>
      <c r="M732" s="33">
        <f t="shared" si="58"/>
        <v>0</v>
      </c>
      <c r="N732" s="33">
        <f t="shared" si="59"/>
        <v>0</v>
      </c>
      <c r="O732" s="28">
        <v>1</v>
      </c>
      <c r="P732" s="28">
        <v>1</v>
      </c>
      <c r="Q732" s="28">
        <v>730</v>
      </c>
      <c r="R732" s="28"/>
      <c r="S732" s="28"/>
      <c r="T732" s="28"/>
      <c r="U732" s="28">
        <v>1</v>
      </c>
      <c r="V732" s="28" t="s">
        <v>54</v>
      </c>
    </row>
    <row r="733" spans="1:22" ht="49.5" hidden="1" outlineLevel="1" x14ac:dyDescent="0.3">
      <c r="A733" s="28"/>
      <c r="B733" s="29">
        <v>7</v>
      </c>
      <c r="C733" s="81" t="s">
        <v>909</v>
      </c>
      <c r="D733" s="81" t="s">
        <v>910</v>
      </c>
      <c r="E733" s="83"/>
      <c r="F733" s="84" t="s">
        <v>919</v>
      </c>
      <c r="G733" s="28">
        <v>1</v>
      </c>
      <c r="H733" s="28"/>
      <c r="I733" s="32">
        <v>1</v>
      </c>
      <c r="J733" s="28">
        <v>1</v>
      </c>
      <c r="K733" s="32">
        <v>200</v>
      </c>
      <c r="L733" s="34">
        <v>43942</v>
      </c>
      <c r="M733" s="33">
        <f t="shared" si="58"/>
        <v>0</v>
      </c>
      <c r="N733" s="33">
        <f t="shared" si="59"/>
        <v>0</v>
      </c>
      <c r="O733" s="28"/>
      <c r="P733" s="28"/>
      <c r="Q733" s="28"/>
      <c r="R733" s="28"/>
      <c r="S733" s="28"/>
      <c r="T733" s="28"/>
      <c r="U733" s="28"/>
      <c r="V733" s="28" t="s">
        <v>54</v>
      </c>
    </row>
    <row r="734" spans="1:22" ht="33" hidden="1" outlineLevel="1" x14ac:dyDescent="0.3">
      <c r="A734" s="28"/>
      <c r="B734" s="29">
        <v>8</v>
      </c>
      <c r="C734" s="28" t="s">
        <v>909</v>
      </c>
      <c r="D734" s="28" t="s">
        <v>910</v>
      </c>
      <c r="E734" s="82"/>
      <c r="F734" s="32" t="s">
        <v>920</v>
      </c>
      <c r="G734" s="28">
        <v>1</v>
      </c>
      <c r="H734" s="28"/>
      <c r="I734" s="32">
        <v>1</v>
      </c>
      <c r="J734" s="28">
        <v>4</v>
      </c>
      <c r="K734" s="32" t="s">
        <v>921</v>
      </c>
      <c r="L734" s="34">
        <v>43944</v>
      </c>
      <c r="M734" s="33">
        <f t="shared" si="58"/>
        <v>0</v>
      </c>
      <c r="N734" s="33">
        <f t="shared" si="59"/>
        <v>0</v>
      </c>
      <c r="O734" s="28"/>
      <c r="P734" s="28"/>
      <c r="Q734" s="28"/>
      <c r="R734" s="28"/>
      <c r="S734" s="28"/>
      <c r="T734" s="28"/>
      <c r="U734" s="28"/>
      <c r="V734" s="28" t="s">
        <v>54</v>
      </c>
    </row>
    <row r="735" spans="1:22" ht="33" hidden="1" outlineLevel="1" x14ac:dyDescent="0.3">
      <c r="A735" s="28"/>
      <c r="B735" s="29">
        <v>9</v>
      </c>
      <c r="C735" s="28" t="s">
        <v>909</v>
      </c>
      <c r="D735" s="28" t="s">
        <v>910</v>
      </c>
      <c r="E735" s="82"/>
      <c r="F735" s="32" t="s">
        <v>922</v>
      </c>
      <c r="G735" s="28">
        <v>1</v>
      </c>
      <c r="H735" s="28"/>
      <c r="I735" s="32">
        <v>1</v>
      </c>
      <c r="J735" s="28">
        <v>1</v>
      </c>
      <c r="K735" s="32">
        <v>400</v>
      </c>
      <c r="L735" s="34">
        <v>43938</v>
      </c>
      <c r="M735" s="33">
        <f t="shared" si="58"/>
        <v>0</v>
      </c>
      <c r="N735" s="33">
        <f t="shared" si="59"/>
        <v>0</v>
      </c>
      <c r="O735" s="28"/>
      <c r="P735" s="28"/>
      <c r="Q735" s="28"/>
      <c r="R735" s="28"/>
      <c r="S735" s="28"/>
      <c r="T735" s="28"/>
      <c r="U735" s="28"/>
      <c r="V735" s="28" t="s">
        <v>54</v>
      </c>
    </row>
    <row r="736" spans="1:22" ht="49.5" hidden="1" outlineLevel="1" x14ac:dyDescent="0.3">
      <c r="A736" s="28"/>
      <c r="B736" s="29">
        <v>10</v>
      </c>
      <c r="C736" s="28" t="s">
        <v>909</v>
      </c>
      <c r="D736" s="28" t="s">
        <v>910</v>
      </c>
      <c r="E736" s="82"/>
      <c r="F736" s="32" t="s">
        <v>923</v>
      </c>
      <c r="G736" s="28">
        <v>1</v>
      </c>
      <c r="H736" s="28"/>
      <c r="I736" s="32">
        <v>1</v>
      </c>
      <c r="J736" s="32">
        <v>2</v>
      </c>
      <c r="K736" s="32" t="s">
        <v>924</v>
      </c>
      <c r="L736" s="34">
        <v>43945</v>
      </c>
      <c r="M736" s="33">
        <f t="shared" si="58"/>
        <v>0</v>
      </c>
      <c r="N736" s="33">
        <f t="shared" si="59"/>
        <v>0</v>
      </c>
      <c r="O736" s="28"/>
      <c r="P736" s="28"/>
      <c r="Q736" s="28"/>
      <c r="R736" s="28"/>
      <c r="S736" s="28"/>
      <c r="T736" s="28"/>
      <c r="U736" s="28"/>
      <c r="V736" s="28" t="s">
        <v>54</v>
      </c>
    </row>
    <row r="737" spans="1:22" ht="33" hidden="1" outlineLevel="1" x14ac:dyDescent="0.3">
      <c r="A737" s="28"/>
      <c r="B737" s="29">
        <v>11</v>
      </c>
      <c r="C737" s="32" t="s">
        <v>909</v>
      </c>
      <c r="D737" s="28" t="s">
        <v>910</v>
      </c>
      <c r="E737" s="82"/>
      <c r="F737" s="32" t="s">
        <v>925</v>
      </c>
      <c r="G737" s="28">
        <v>1</v>
      </c>
      <c r="H737" s="28"/>
      <c r="I737" s="32">
        <v>1</v>
      </c>
      <c r="J737" s="32">
        <v>1</v>
      </c>
      <c r="K737" s="45">
        <v>250</v>
      </c>
      <c r="L737" s="34">
        <v>43948</v>
      </c>
      <c r="M737" s="33">
        <f t="shared" si="58"/>
        <v>0</v>
      </c>
      <c r="N737" s="33">
        <f t="shared" si="59"/>
        <v>0</v>
      </c>
      <c r="O737" s="28">
        <v>1</v>
      </c>
      <c r="P737" s="28">
        <v>1</v>
      </c>
      <c r="Q737" s="28">
        <v>250</v>
      </c>
      <c r="R737" s="28"/>
      <c r="S737" s="28"/>
      <c r="T737" s="28"/>
      <c r="U737" s="28"/>
      <c r="V737" s="28" t="s">
        <v>54</v>
      </c>
    </row>
    <row r="738" spans="1:22" ht="33" hidden="1" outlineLevel="1" x14ac:dyDescent="0.3">
      <c r="A738" s="28"/>
      <c r="B738" s="29">
        <v>12</v>
      </c>
      <c r="C738" s="32" t="s">
        <v>909</v>
      </c>
      <c r="D738" s="28" t="s">
        <v>910</v>
      </c>
      <c r="E738" s="82"/>
      <c r="F738" s="32" t="s">
        <v>926</v>
      </c>
      <c r="G738" s="28">
        <v>1</v>
      </c>
      <c r="H738" s="28"/>
      <c r="I738" s="32">
        <v>1</v>
      </c>
      <c r="J738" s="28">
        <v>2</v>
      </c>
      <c r="K738" s="32" t="s">
        <v>927</v>
      </c>
      <c r="L738" s="34">
        <v>43941</v>
      </c>
      <c r="M738" s="33">
        <f t="shared" si="58"/>
        <v>0</v>
      </c>
      <c r="N738" s="33">
        <f t="shared" si="59"/>
        <v>0</v>
      </c>
      <c r="O738" s="28"/>
      <c r="P738" s="28"/>
      <c r="Q738" s="28"/>
      <c r="R738" s="28"/>
      <c r="S738" s="28"/>
      <c r="T738" s="28"/>
      <c r="U738" s="28"/>
      <c r="V738" s="28" t="s">
        <v>928</v>
      </c>
    </row>
    <row r="739" spans="1:22" ht="49.5" hidden="1" outlineLevel="1" x14ac:dyDescent="0.3">
      <c r="A739" s="28"/>
      <c r="B739" s="29">
        <v>13</v>
      </c>
      <c r="C739" s="32" t="s">
        <v>909</v>
      </c>
      <c r="D739" s="28" t="s">
        <v>910</v>
      </c>
      <c r="E739" s="82"/>
      <c r="F739" s="32" t="s">
        <v>929</v>
      </c>
      <c r="G739" s="28">
        <v>1</v>
      </c>
      <c r="H739" s="28"/>
      <c r="I739" s="32">
        <v>1</v>
      </c>
      <c r="J739" s="28">
        <v>1</v>
      </c>
      <c r="K739" s="32">
        <v>160</v>
      </c>
      <c r="L739" s="34">
        <v>43942</v>
      </c>
      <c r="M739" s="33">
        <f t="shared" si="58"/>
        <v>0</v>
      </c>
      <c r="N739" s="33">
        <f t="shared" si="59"/>
        <v>0</v>
      </c>
      <c r="O739" s="28"/>
      <c r="P739" s="28"/>
      <c r="Q739" s="28"/>
      <c r="R739" s="28"/>
      <c r="S739" s="28"/>
      <c r="T739" s="28"/>
      <c r="U739" s="28"/>
      <c r="V739" s="28" t="s">
        <v>54</v>
      </c>
    </row>
    <row r="740" spans="1:22" ht="33" hidden="1" outlineLevel="1" x14ac:dyDescent="0.3">
      <c r="A740" s="28"/>
      <c r="B740" s="29">
        <v>14</v>
      </c>
      <c r="C740" s="32" t="s">
        <v>909</v>
      </c>
      <c r="D740" s="28" t="s">
        <v>910</v>
      </c>
      <c r="E740" s="82"/>
      <c r="F740" s="32" t="s">
        <v>930</v>
      </c>
      <c r="G740" s="28">
        <v>1</v>
      </c>
      <c r="H740" s="28"/>
      <c r="I740" s="32">
        <v>1</v>
      </c>
      <c r="J740" s="28">
        <v>1</v>
      </c>
      <c r="K740" s="32">
        <v>500</v>
      </c>
      <c r="L740" s="34">
        <v>43942</v>
      </c>
      <c r="M740" s="33">
        <f t="shared" si="58"/>
        <v>0</v>
      </c>
      <c r="N740" s="33">
        <f t="shared" si="59"/>
        <v>0</v>
      </c>
      <c r="O740" s="28"/>
      <c r="P740" s="28"/>
      <c r="Q740" s="28"/>
      <c r="R740" s="28"/>
      <c r="S740" s="28"/>
      <c r="T740" s="28"/>
      <c r="U740" s="28"/>
      <c r="V740" s="28" t="s">
        <v>54</v>
      </c>
    </row>
    <row r="741" spans="1:22" ht="49.5" hidden="1" outlineLevel="1" x14ac:dyDescent="0.3">
      <c r="A741" s="28"/>
      <c r="B741" s="29">
        <v>15</v>
      </c>
      <c r="C741" s="32" t="s">
        <v>909</v>
      </c>
      <c r="D741" s="28" t="s">
        <v>910</v>
      </c>
      <c r="E741" s="82"/>
      <c r="F741" s="32" t="s">
        <v>931</v>
      </c>
      <c r="G741" s="28">
        <v>1</v>
      </c>
      <c r="H741" s="28"/>
      <c r="I741" s="28">
        <v>1</v>
      </c>
      <c r="J741" s="28">
        <v>1</v>
      </c>
      <c r="K741" s="32">
        <v>115</v>
      </c>
      <c r="L741" s="34">
        <v>43945</v>
      </c>
      <c r="M741" s="33">
        <f t="shared" si="58"/>
        <v>0</v>
      </c>
      <c r="N741" s="33">
        <f t="shared" si="59"/>
        <v>0</v>
      </c>
      <c r="O741" s="28"/>
      <c r="P741" s="28"/>
      <c r="Q741" s="28"/>
      <c r="R741" s="28"/>
      <c r="S741" s="28"/>
      <c r="T741" s="28"/>
      <c r="U741" s="28"/>
      <c r="V741" s="28" t="s">
        <v>54</v>
      </c>
    </row>
    <row r="742" spans="1:22" ht="49.5" hidden="1" outlineLevel="1" x14ac:dyDescent="0.3">
      <c r="A742" s="28"/>
      <c r="B742" s="29">
        <v>16</v>
      </c>
      <c r="C742" s="32" t="s">
        <v>909</v>
      </c>
      <c r="D742" s="28" t="s">
        <v>910</v>
      </c>
      <c r="E742" s="85"/>
      <c r="F742" s="32" t="s">
        <v>932</v>
      </c>
      <c r="G742" s="28">
        <v>1</v>
      </c>
      <c r="H742" s="28"/>
      <c r="I742" s="28">
        <v>1</v>
      </c>
      <c r="J742" s="28">
        <v>1</v>
      </c>
      <c r="K742" s="32">
        <v>302</v>
      </c>
      <c r="L742" s="34">
        <v>43943</v>
      </c>
      <c r="M742" s="33">
        <f t="shared" si="58"/>
        <v>0</v>
      </c>
      <c r="N742" s="33">
        <f t="shared" si="59"/>
        <v>0</v>
      </c>
      <c r="O742" s="28"/>
      <c r="P742" s="28"/>
      <c r="Q742" s="28"/>
      <c r="R742" s="28"/>
      <c r="S742" s="28"/>
      <c r="T742" s="28"/>
      <c r="U742" s="28"/>
      <c r="V742" s="28" t="s">
        <v>54</v>
      </c>
    </row>
    <row r="743" spans="1:22" ht="115.5" hidden="1" outlineLevel="1" x14ac:dyDescent="0.3">
      <c r="A743" s="28"/>
      <c r="B743" s="29">
        <v>17</v>
      </c>
      <c r="C743" s="32" t="s">
        <v>909</v>
      </c>
      <c r="D743" s="28" t="s">
        <v>910</v>
      </c>
      <c r="E743" s="85"/>
      <c r="F743" s="32" t="s">
        <v>933</v>
      </c>
      <c r="G743" s="28">
        <v>1</v>
      </c>
      <c r="H743" s="28"/>
      <c r="I743" s="28">
        <v>1</v>
      </c>
      <c r="J743" s="28">
        <v>3</v>
      </c>
      <c r="K743" s="32" t="s">
        <v>934</v>
      </c>
      <c r="L743" s="34">
        <v>43944</v>
      </c>
      <c r="M743" s="33">
        <f t="shared" si="58"/>
        <v>0</v>
      </c>
      <c r="N743" s="33">
        <f t="shared" si="59"/>
        <v>0</v>
      </c>
      <c r="O743" s="28"/>
      <c r="P743" s="28"/>
      <c r="Q743" s="28"/>
      <c r="R743" s="28"/>
      <c r="S743" s="28"/>
      <c r="T743" s="28"/>
      <c r="U743" s="28"/>
      <c r="V743" s="28" t="s">
        <v>54</v>
      </c>
    </row>
    <row r="744" spans="1:22" ht="33" hidden="1" outlineLevel="1" x14ac:dyDescent="0.3">
      <c r="A744" s="28"/>
      <c r="B744" s="29">
        <v>18</v>
      </c>
      <c r="C744" s="32" t="s">
        <v>909</v>
      </c>
      <c r="D744" s="40" t="s">
        <v>935</v>
      </c>
      <c r="E744" s="85"/>
      <c r="F744" s="32" t="s">
        <v>936</v>
      </c>
      <c r="G744" s="28">
        <v>1</v>
      </c>
      <c r="H744" s="28"/>
      <c r="I744" s="28">
        <v>1</v>
      </c>
      <c r="J744" s="28">
        <v>1</v>
      </c>
      <c r="K744" s="32">
        <v>180</v>
      </c>
      <c r="L744" s="34">
        <v>43951</v>
      </c>
      <c r="M744" s="33">
        <f t="shared" si="58"/>
        <v>0</v>
      </c>
      <c r="N744" s="33">
        <f t="shared" si="59"/>
        <v>0</v>
      </c>
      <c r="O744" s="28"/>
      <c r="P744" s="28"/>
      <c r="Q744" s="28"/>
      <c r="R744" s="28"/>
      <c r="S744" s="28"/>
      <c r="T744" s="28"/>
      <c r="U744" s="28"/>
      <c r="V744" s="28" t="s">
        <v>54</v>
      </c>
    </row>
    <row r="745" spans="1:22" ht="49.5" hidden="1" outlineLevel="1" x14ac:dyDescent="0.3">
      <c r="A745" s="28"/>
      <c r="B745" s="29">
        <v>19</v>
      </c>
      <c r="C745" s="32" t="s">
        <v>909</v>
      </c>
      <c r="D745" s="40" t="s">
        <v>937</v>
      </c>
      <c r="E745" s="85"/>
      <c r="F745" s="32" t="s">
        <v>938</v>
      </c>
      <c r="G745" s="28">
        <v>1</v>
      </c>
      <c r="H745" s="28"/>
      <c r="I745" s="28">
        <v>1</v>
      </c>
      <c r="J745" s="28">
        <v>1</v>
      </c>
      <c r="K745" s="32">
        <v>320</v>
      </c>
      <c r="L745" s="34">
        <v>43949</v>
      </c>
      <c r="M745" s="33">
        <f t="shared" si="58"/>
        <v>0</v>
      </c>
      <c r="N745" s="33">
        <f t="shared" si="59"/>
        <v>0</v>
      </c>
      <c r="O745" s="28"/>
      <c r="P745" s="28"/>
      <c r="Q745" s="28"/>
      <c r="R745" s="28"/>
      <c r="S745" s="28"/>
      <c r="T745" s="28"/>
      <c r="U745" s="28"/>
      <c r="V745" s="28" t="s">
        <v>54</v>
      </c>
    </row>
    <row r="746" spans="1:22" ht="33" hidden="1" outlineLevel="1" x14ac:dyDescent="0.3">
      <c r="A746" s="28"/>
      <c r="B746" s="29">
        <v>20</v>
      </c>
      <c r="C746" s="28" t="s">
        <v>909</v>
      </c>
      <c r="D746" s="28" t="s">
        <v>910</v>
      </c>
      <c r="E746" s="85"/>
      <c r="F746" s="32" t="s">
        <v>939</v>
      </c>
      <c r="G746" s="28">
        <v>1</v>
      </c>
      <c r="H746" s="28"/>
      <c r="I746" s="28">
        <v>1</v>
      </c>
      <c r="J746" s="28">
        <v>1</v>
      </c>
      <c r="K746" s="32">
        <v>630</v>
      </c>
      <c r="L746" s="34">
        <v>43944</v>
      </c>
      <c r="M746" s="33">
        <f t="shared" si="58"/>
        <v>0</v>
      </c>
      <c r="N746" s="33">
        <f t="shared" si="59"/>
        <v>0</v>
      </c>
      <c r="O746" s="28"/>
      <c r="P746" s="28"/>
      <c r="Q746" s="28"/>
      <c r="R746" s="28"/>
      <c r="S746" s="28"/>
      <c r="T746" s="28"/>
      <c r="U746" s="28"/>
      <c r="V746" s="28" t="s">
        <v>54</v>
      </c>
    </row>
    <row r="747" spans="1:22" ht="66" hidden="1" outlineLevel="1" x14ac:dyDescent="0.3">
      <c r="A747" s="28"/>
      <c r="B747" s="29">
        <v>21</v>
      </c>
      <c r="C747" s="28" t="s">
        <v>909</v>
      </c>
      <c r="D747" s="28" t="s">
        <v>910</v>
      </c>
      <c r="E747" s="85"/>
      <c r="F747" s="32" t="s">
        <v>940</v>
      </c>
      <c r="G747" s="28">
        <v>1</v>
      </c>
      <c r="H747" s="28"/>
      <c r="I747" s="28">
        <v>1</v>
      </c>
      <c r="J747" s="28">
        <v>1</v>
      </c>
      <c r="K747" s="32">
        <v>630</v>
      </c>
      <c r="L747" s="34">
        <v>43944</v>
      </c>
      <c r="M747" s="33">
        <f t="shared" si="58"/>
        <v>0</v>
      </c>
      <c r="N747" s="33">
        <f t="shared" si="59"/>
        <v>0</v>
      </c>
      <c r="O747" s="28"/>
      <c r="P747" s="28"/>
      <c r="Q747" s="28"/>
      <c r="R747" s="28"/>
      <c r="S747" s="28"/>
      <c r="T747" s="28"/>
      <c r="U747" s="28"/>
      <c r="V747" s="28" t="s">
        <v>54</v>
      </c>
    </row>
    <row r="748" spans="1:22" ht="49.5" hidden="1" outlineLevel="1" x14ac:dyDescent="0.3">
      <c r="A748" s="28"/>
      <c r="B748" s="29">
        <v>22</v>
      </c>
      <c r="C748" s="28" t="s">
        <v>909</v>
      </c>
      <c r="D748" s="32" t="s">
        <v>941</v>
      </c>
      <c r="E748" s="28" t="s">
        <v>942</v>
      </c>
      <c r="F748" s="32" t="s">
        <v>943</v>
      </c>
      <c r="G748" s="28"/>
      <c r="H748" s="28">
        <v>1</v>
      </c>
      <c r="I748" s="28">
        <v>1</v>
      </c>
      <c r="J748" s="28">
        <v>3</v>
      </c>
      <c r="K748" s="32" t="s">
        <v>944</v>
      </c>
      <c r="L748" s="34">
        <v>43951</v>
      </c>
      <c r="M748" s="33">
        <f t="shared" si="58"/>
        <v>0</v>
      </c>
      <c r="N748" s="33">
        <f t="shared" si="59"/>
        <v>0</v>
      </c>
      <c r="O748" s="28"/>
      <c r="P748" s="28"/>
      <c r="Q748" s="28"/>
      <c r="R748" s="28"/>
      <c r="S748" s="28"/>
      <c r="T748" s="28"/>
      <c r="U748" s="28"/>
      <c r="V748" s="28" t="s">
        <v>54</v>
      </c>
    </row>
    <row r="749" spans="1:22" ht="66" hidden="1" outlineLevel="1" x14ac:dyDescent="0.3">
      <c r="A749" s="28"/>
      <c r="B749" s="29">
        <v>23</v>
      </c>
      <c r="C749" s="32" t="s">
        <v>909</v>
      </c>
      <c r="D749" s="28" t="s">
        <v>910</v>
      </c>
      <c r="E749" s="85"/>
      <c r="F749" s="32" t="s">
        <v>945</v>
      </c>
      <c r="G749" s="28">
        <v>1</v>
      </c>
      <c r="H749" s="28"/>
      <c r="I749" s="28">
        <v>1</v>
      </c>
      <c r="J749" s="28">
        <v>7</v>
      </c>
      <c r="K749" s="32" t="s">
        <v>946</v>
      </c>
      <c r="L749" s="32" t="s">
        <v>947</v>
      </c>
      <c r="M749" s="33">
        <f t="shared" si="58"/>
        <v>0</v>
      </c>
      <c r="N749" s="33">
        <f t="shared" si="59"/>
        <v>0</v>
      </c>
      <c r="O749" s="28">
        <v>1</v>
      </c>
      <c r="P749" s="28">
        <v>1</v>
      </c>
      <c r="Q749" s="28">
        <v>650</v>
      </c>
      <c r="R749" s="28"/>
      <c r="S749" s="28"/>
      <c r="T749" s="28"/>
      <c r="U749" s="28"/>
      <c r="V749" s="28" t="s">
        <v>54</v>
      </c>
    </row>
    <row r="750" spans="1:22" ht="82.5" hidden="1" outlineLevel="1" x14ac:dyDescent="0.3">
      <c r="A750" s="28"/>
      <c r="B750" s="29">
        <v>24</v>
      </c>
      <c r="C750" s="32" t="s">
        <v>909</v>
      </c>
      <c r="D750" s="28" t="s">
        <v>910</v>
      </c>
      <c r="E750" s="85"/>
      <c r="F750" s="32" t="s">
        <v>948</v>
      </c>
      <c r="G750" s="28">
        <v>1</v>
      </c>
      <c r="H750" s="28"/>
      <c r="I750" s="28">
        <v>1</v>
      </c>
      <c r="J750" s="28">
        <v>4</v>
      </c>
      <c r="K750" s="32">
        <v>100</v>
      </c>
      <c r="L750" s="34">
        <v>43941</v>
      </c>
      <c r="M750" s="33">
        <f t="shared" si="58"/>
        <v>0</v>
      </c>
      <c r="N750" s="33">
        <f t="shared" si="59"/>
        <v>0</v>
      </c>
      <c r="O750" s="28"/>
      <c r="P750" s="28"/>
      <c r="Q750" s="28"/>
      <c r="R750" s="28"/>
      <c r="S750" s="28"/>
      <c r="T750" s="28"/>
      <c r="U750" s="28"/>
      <c r="V750" s="28" t="s">
        <v>54</v>
      </c>
    </row>
    <row r="751" spans="1:22" ht="49.5" hidden="1" outlineLevel="1" x14ac:dyDescent="0.3">
      <c r="A751" s="28"/>
      <c r="B751" s="29">
        <v>25</v>
      </c>
      <c r="C751" s="32" t="s">
        <v>909</v>
      </c>
      <c r="D751" s="28" t="s">
        <v>910</v>
      </c>
      <c r="E751" s="85"/>
      <c r="F751" s="32" t="s">
        <v>949</v>
      </c>
      <c r="G751" s="28">
        <v>1</v>
      </c>
      <c r="H751" s="28"/>
      <c r="I751" s="28">
        <v>1</v>
      </c>
      <c r="J751" s="28">
        <v>2</v>
      </c>
      <c r="K751" s="32" t="s">
        <v>950</v>
      </c>
      <c r="L751" s="34">
        <v>43941</v>
      </c>
      <c r="M751" s="33">
        <f t="shared" si="58"/>
        <v>0</v>
      </c>
      <c r="N751" s="33">
        <f t="shared" si="59"/>
        <v>0</v>
      </c>
      <c r="O751" s="28"/>
      <c r="P751" s="28"/>
      <c r="Q751" s="28"/>
      <c r="R751" s="28"/>
      <c r="S751" s="28"/>
      <c r="T751" s="28"/>
      <c r="U751" s="28"/>
      <c r="V751" s="28" t="s">
        <v>54</v>
      </c>
    </row>
    <row r="752" spans="1:22" ht="33" hidden="1" outlineLevel="1" x14ac:dyDescent="0.3">
      <c r="A752" s="28"/>
      <c r="B752" s="29">
        <v>26</v>
      </c>
      <c r="C752" s="32" t="s">
        <v>909</v>
      </c>
      <c r="D752" s="28" t="s">
        <v>910</v>
      </c>
      <c r="E752" s="85"/>
      <c r="F752" s="32" t="s">
        <v>951</v>
      </c>
      <c r="G752" s="28">
        <v>1</v>
      </c>
      <c r="H752" s="28"/>
      <c r="I752" s="28">
        <v>1</v>
      </c>
      <c r="J752" s="28">
        <v>2</v>
      </c>
      <c r="K752" s="32" t="s">
        <v>952</v>
      </c>
      <c r="L752" s="34">
        <v>43948</v>
      </c>
      <c r="M752" s="33">
        <f t="shared" si="58"/>
        <v>0</v>
      </c>
      <c r="N752" s="33">
        <f t="shared" si="59"/>
        <v>0</v>
      </c>
      <c r="O752" s="28"/>
      <c r="P752" s="28"/>
      <c r="Q752" s="28"/>
      <c r="R752" s="28"/>
      <c r="S752" s="28"/>
      <c r="T752" s="28"/>
      <c r="U752" s="28"/>
      <c r="V752" s="28" t="s">
        <v>54</v>
      </c>
    </row>
    <row r="753" spans="1:22" ht="49.5" hidden="1" outlineLevel="1" x14ac:dyDescent="0.3">
      <c r="A753" s="28"/>
      <c r="B753" s="29">
        <v>27</v>
      </c>
      <c r="C753" s="32" t="s">
        <v>909</v>
      </c>
      <c r="D753" s="40" t="s">
        <v>935</v>
      </c>
      <c r="E753" s="85"/>
      <c r="F753" s="32" t="s">
        <v>953</v>
      </c>
      <c r="G753" s="28">
        <v>1</v>
      </c>
      <c r="H753" s="28"/>
      <c r="I753" s="28">
        <v>1</v>
      </c>
      <c r="J753" s="28">
        <v>1</v>
      </c>
      <c r="K753" s="32">
        <v>8</v>
      </c>
      <c r="L753" s="34">
        <v>43951</v>
      </c>
      <c r="M753" s="33">
        <f t="shared" si="58"/>
        <v>0</v>
      </c>
      <c r="N753" s="33">
        <f t="shared" si="59"/>
        <v>0</v>
      </c>
      <c r="O753" s="28">
        <v>1</v>
      </c>
      <c r="P753" s="28">
        <v>1</v>
      </c>
      <c r="Q753" s="28">
        <v>500</v>
      </c>
      <c r="R753" s="28"/>
      <c r="S753" s="28"/>
      <c r="T753" s="28"/>
      <c r="U753" s="28"/>
      <c r="V753" s="28" t="s">
        <v>54</v>
      </c>
    </row>
    <row r="754" spans="1:22" ht="49.5" hidden="1" outlineLevel="1" x14ac:dyDescent="0.3">
      <c r="A754" s="28"/>
      <c r="B754" s="29">
        <v>28</v>
      </c>
      <c r="C754" s="32" t="s">
        <v>909</v>
      </c>
      <c r="D754" s="32" t="s">
        <v>954</v>
      </c>
      <c r="E754" s="32" t="s">
        <v>955</v>
      </c>
      <c r="F754" s="39" t="s">
        <v>956</v>
      </c>
      <c r="G754" s="28"/>
      <c r="H754" s="28">
        <v>1</v>
      </c>
      <c r="I754" s="28">
        <v>1</v>
      </c>
      <c r="J754" s="28">
        <v>2</v>
      </c>
      <c r="K754" s="32">
        <v>90</v>
      </c>
      <c r="L754" s="34">
        <v>43957</v>
      </c>
      <c r="M754" s="33">
        <f t="shared" si="58"/>
        <v>0</v>
      </c>
      <c r="N754" s="33">
        <f t="shared" si="59"/>
        <v>0</v>
      </c>
      <c r="O754" s="28"/>
      <c r="P754" s="28"/>
      <c r="Q754" s="28"/>
      <c r="R754" s="28"/>
      <c r="S754" s="28"/>
      <c r="T754" s="28"/>
      <c r="U754" s="28"/>
      <c r="V754" s="28" t="s">
        <v>54</v>
      </c>
    </row>
    <row r="755" spans="1:22" ht="33" hidden="1" outlineLevel="1" x14ac:dyDescent="0.3">
      <c r="A755" s="28"/>
      <c r="B755" s="29">
        <v>29</v>
      </c>
      <c r="C755" s="32" t="s">
        <v>909</v>
      </c>
      <c r="D755" s="32" t="s">
        <v>957</v>
      </c>
      <c r="E755" s="32" t="s">
        <v>955</v>
      </c>
      <c r="F755" s="32" t="s">
        <v>958</v>
      </c>
      <c r="G755" s="28"/>
      <c r="H755" s="28">
        <v>1</v>
      </c>
      <c r="I755" s="28"/>
      <c r="J755" s="28"/>
      <c r="K755" s="32"/>
      <c r="L755" s="34">
        <v>43944</v>
      </c>
      <c r="M755" s="33">
        <f t="shared" si="58"/>
        <v>0</v>
      </c>
      <c r="N755" s="33">
        <f t="shared" si="59"/>
        <v>1</v>
      </c>
      <c r="O755" s="28"/>
      <c r="P755" s="86"/>
      <c r="Q755" s="86"/>
      <c r="R755" s="29">
        <v>1</v>
      </c>
      <c r="S755" s="28">
        <v>1</v>
      </c>
      <c r="T755" s="28">
        <v>160</v>
      </c>
      <c r="U755" s="28"/>
      <c r="V755" s="28" t="s">
        <v>54</v>
      </c>
    </row>
    <row r="756" spans="1:22" ht="33" hidden="1" outlineLevel="1" x14ac:dyDescent="0.3">
      <c r="A756" s="28"/>
      <c r="B756" s="29">
        <v>30</v>
      </c>
      <c r="C756" s="32" t="s">
        <v>909</v>
      </c>
      <c r="D756" s="32" t="s">
        <v>959</v>
      </c>
      <c r="E756" s="32" t="s">
        <v>955</v>
      </c>
      <c r="F756" s="32" t="s">
        <v>960</v>
      </c>
      <c r="G756" s="28"/>
      <c r="H756" s="28">
        <v>1</v>
      </c>
      <c r="I756" s="28">
        <v>1</v>
      </c>
      <c r="J756" s="28">
        <v>2</v>
      </c>
      <c r="K756" s="32" t="s">
        <v>961</v>
      </c>
      <c r="L756" s="34">
        <v>43957</v>
      </c>
      <c r="M756" s="33">
        <f t="shared" si="58"/>
        <v>0</v>
      </c>
      <c r="N756" s="33">
        <f t="shared" si="59"/>
        <v>0</v>
      </c>
      <c r="O756" s="28"/>
      <c r="P756" s="28"/>
      <c r="Q756" s="28"/>
      <c r="R756" s="28"/>
      <c r="S756" s="28"/>
      <c r="T756" s="28"/>
      <c r="U756" s="28"/>
      <c r="V756" s="28" t="s">
        <v>54</v>
      </c>
    </row>
    <row r="757" spans="1:22" ht="33" hidden="1" outlineLevel="1" x14ac:dyDescent="0.3">
      <c r="A757" s="28"/>
      <c r="B757" s="29">
        <v>31</v>
      </c>
      <c r="C757" s="32" t="s">
        <v>909</v>
      </c>
      <c r="D757" s="32" t="s">
        <v>962</v>
      </c>
      <c r="E757" s="40"/>
      <c r="F757" s="32" t="s">
        <v>963</v>
      </c>
      <c r="G757" s="28">
        <v>1</v>
      </c>
      <c r="H757" s="28"/>
      <c r="I757" s="28">
        <v>1</v>
      </c>
      <c r="J757" s="28">
        <v>1</v>
      </c>
      <c r="K757" s="32">
        <v>200</v>
      </c>
      <c r="L757" s="34">
        <v>43950</v>
      </c>
      <c r="M757" s="33">
        <f t="shared" si="58"/>
        <v>0</v>
      </c>
      <c r="N757" s="33">
        <f t="shared" si="59"/>
        <v>0</v>
      </c>
      <c r="O757" s="28">
        <v>1</v>
      </c>
      <c r="P757" s="28">
        <v>1</v>
      </c>
      <c r="Q757" s="28">
        <v>160</v>
      </c>
      <c r="R757" s="28"/>
      <c r="S757" s="28"/>
      <c r="T757" s="28"/>
      <c r="U757" s="28"/>
      <c r="V757" s="28" t="s">
        <v>54</v>
      </c>
    </row>
    <row r="758" spans="1:22" ht="33" hidden="1" outlineLevel="1" x14ac:dyDescent="0.3">
      <c r="A758" s="28"/>
      <c r="B758" s="29">
        <v>32</v>
      </c>
      <c r="C758" s="32" t="s">
        <v>909</v>
      </c>
      <c r="D758" s="32" t="s">
        <v>954</v>
      </c>
      <c r="E758" s="32" t="s">
        <v>955</v>
      </c>
      <c r="F758" s="32" t="s">
        <v>964</v>
      </c>
      <c r="G758" s="28"/>
      <c r="H758" s="28">
        <v>1</v>
      </c>
      <c r="I758" s="28">
        <v>1</v>
      </c>
      <c r="J758" s="28">
        <v>1</v>
      </c>
      <c r="K758" s="32">
        <v>400</v>
      </c>
      <c r="L758" s="34">
        <v>43951</v>
      </c>
      <c r="M758" s="33">
        <f t="shared" si="58"/>
        <v>0</v>
      </c>
      <c r="N758" s="33">
        <f t="shared" si="59"/>
        <v>0</v>
      </c>
      <c r="O758" s="28"/>
      <c r="P758" s="28"/>
      <c r="Q758" s="28"/>
      <c r="R758" s="28"/>
      <c r="S758" s="28"/>
      <c r="T758" s="28"/>
      <c r="U758" s="28"/>
      <c r="V758" s="28" t="s">
        <v>54</v>
      </c>
    </row>
    <row r="759" spans="1:22" ht="33" hidden="1" outlineLevel="1" x14ac:dyDescent="0.3">
      <c r="A759" s="28"/>
      <c r="B759" s="29">
        <v>33</v>
      </c>
      <c r="C759" s="32" t="s">
        <v>909</v>
      </c>
      <c r="D759" s="32" t="s">
        <v>941</v>
      </c>
      <c r="E759" s="32" t="s">
        <v>965</v>
      </c>
      <c r="F759" s="32" t="s">
        <v>966</v>
      </c>
      <c r="G759" s="28"/>
      <c r="H759" s="28">
        <v>1</v>
      </c>
      <c r="I759" s="28">
        <v>1</v>
      </c>
      <c r="J759" s="28">
        <v>2</v>
      </c>
      <c r="K759" s="32">
        <v>180</v>
      </c>
      <c r="L759" s="34">
        <v>43951</v>
      </c>
      <c r="M759" s="33">
        <f t="shared" si="58"/>
        <v>0</v>
      </c>
      <c r="N759" s="33">
        <f t="shared" si="59"/>
        <v>0</v>
      </c>
      <c r="O759" s="28"/>
      <c r="P759" s="86"/>
      <c r="Q759" s="86"/>
      <c r="R759" s="29">
        <v>1</v>
      </c>
      <c r="S759" s="28">
        <v>1</v>
      </c>
      <c r="T759" s="28">
        <v>100</v>
      </c>
      <c r="U759" s="28"/>
      <c r="V759" s="28" t="s">
        <v>54</v>
      </c>
    </row>
    <row r="760" spans="1:22" ht="33" hidden="1" outlineLevel="1" x14ac:dyDescent="0.3">
      <c r="A760" s="28"/>
      <c r="B760" s="29">
        <v>34</v>
      </c>
      <c r="C760" s="32" t="s">
        <v>909</v>
      </c>
      <c r="D760" s="32" t="s">
        <v>957</v>
      </c>
      <c r="E760" s="32" t="s">
        <v>955</v>
      </c>
      <c r="F760" s="32" t="s">
        <v>967</v>
      </c>
      <c r="G760" s="28"/>
      <c r="H760" s="28">
        <v>1</v>
      </c>
      <c r="I760" s="28"/>
      <c r="J760" s="28"/>
      <c r="K760" s="32"/>
      <c r="L760" s="34">
        <v>43957</v>
      </c>
      <c r="M760" s="33">
        <f t="shared" si="58"/>
        <v>0</v>
      </c>
      <c r="N760" s="33">
        <f t="shared" si="59"/>
        <v>1</v>
      </c>
      <c r="O760" s="28"/>
      <c r="P760" s="28"/>
      <c r="Q760" s="32"/>
      <c r="R760" s="32">
        <v>1</v>
      </c>
      <c r="S760" s="28">
        <v>1</v>
      </c>
      <c r="T760" s="32">
        <v>160</v>
      </c>
      <c r="U760" s="28"/>
      <c r="V760" s="28" t="s">
        <v>54</v>
      </c>
    </row>
    <row r="761" spans="1:22" ht="33" hidden="1" outlineLevel="1" x14ac:dyDescent="0.3">
      <c r="A761" s="28"/>
      <c r="B761" s="29">
        <v>35</v>
      </c>
      <c r="C761" s="32" t="s">
        <v>909</v>
      </c>
      <c r="D761" s="32" t="s">
        <v>962</v>
      </c>
      <c r="E761" s="40"/>
      <c r="F761" s="32" t="s">
        <v>968</v>
      </c>
      <c r="G761" s="28">
        <v>1</v>
      </c>
      <c r="H761" s="28"/>
      <c r="I761" s="28">
        <v>1</v>
      </c>
      <c r="J761" s="28">
        <v>2</v>
      </c>
      <c r="K761" s="32">
        <v>250</v>
      </c>
      <c r="L761" s="34">
        <v>43938</v>
      </c>
      <c r="M761" s="33">
        <f t="shared" si="58"/>
        <v>0</v>
      </c>
      <c r="N761" s="33">
        <f t="shared" si="59"/>
        <v>0</v>
      </c>
      <c r="O761" s="28">
        <v>1</v>
      </c>
      <c r="P761" s="28">
        <v>1</v>
      </c>
      <c r="Q761" s="28">
        <v>160</v>
      </c>
      <c r="R761" s="28"/>
      <c r="S761" s="28"/>
      <c r="T761" s="28"/>
      <c r="U761" s="28"/>
      <c r="V761" s="28" t="s">
        <v>54</v>
      </c>
    </row>
    <row r="762" spans="1:22" ht="49.5" hidden="1" outlineLevel="1" x14ac:dyDescent="0.3">
      <c r="A762" s="28"/>
      <c r="B762" s="29">
        <v>36</v>
      </c>
      <c r="C762" s="32" t="s">
        <v>909</v>
      </c>
      <c r="D762" s="32" t="s">
        <v>957</v>
      </c>
      <c r="E762" s="32" t="s">
        <v>955</v>
      </c>
      <c r="F762" s="32" t="s">
        <v>969</v>
      </c>
      <c r="G762" s="28"/>
      <c r="H762" s="28">
        <v>1</v>
      </c>
      <c r="I762" s="28"/>
      <c r="J762" s="28"/>
      <c r="K762" s="32"/>
      <c r="L762" s="34">
        <v>43957</v>
      </c>
      <c r="M762" s="33">
        <f t="shared" si="58"/>
        <v>0</v>
      </c>
      <c r="N762" s="33">
        <f t="shared" si="59"/>
        <v>1</v>
      </c>
      <c r="O762" s="28"/>
      <c r="P762" s="28"/>
      <c r="Q762" s="32"/>
      <c r="R762" s="32">
        <v>1</v>
      </c>
      <c r="S762" s="28">
        <v>1</v>
      </c>
      <c r="T762" s="32">
        <v>160</v>
      </c>
      <c r="U762" s="28"/>
      <c r="V762" s="28" t="s">
        <v>54</v>
      </c>
    </row>
    <row r="763" spans="1:22" ht="33" hidden="1" outlineLevel="1" x14ac:dyDescent="0.3">
      <c r="A763" s="28"/>
      <c r="B763" s="29">
        <v>37</v>
      </c>
      <c r="C763" s="32" t="s">
        <v>909</v>
      </c>
      <c r="D763" s="32" t="s">
        <v>970</v>
      </c>
      <c r="E763" s="32" t="s">
        <v>955</v>
      </c>
      <c r="F763" s="32" t="s">
        <v>971</v>
      </c>
      <c r="G763" s="28"/>
      <c r="H763" s="28">
        <v>1</v>
      </c>
      <c r="I763" s="28">
        <v>1</v>
      </c>
      <c r="J763" s="28">
        <v>6</v>
      </c>
      <c r="K763" s="32">
        <v>6</v>
      </c>
      <c r="L763" s="34">
        <v>43949</v>
      </c>
      <c r="M763" s="33">
        <f t="shared" si="58"/>
        <v>0</v>
      </c>
      <c r="N763" s="33">
        <f t="shared" si="59"/>
        <v>0</v>
      </c>
      <c r="O763" s="28"/>
      <c r="P763" s="28"/>
      <c r="Q763" s="28"/>
      <c r="R763" s="28"/>
      <c r="S763" s="28"/>
      <c r="T763" s="28"/>
      <c r="U763" s="28"/>
      <c r="V763" s="28" t="s">
        <v>54</v>
      </c>
    </row>
    <row r="764" spans="1:22" hidden="1" x14ac:dyDescent="0.3">
      <c r="A764" s="33">
        <v>12</v>
      </c>
      <c r="B764" s="6"/>
      <c r="C764" s="72" t="s">
        <v>909</v>
      </c>
      <c r="D764" s="33"/>
      <c r="E764" s="33"/>
      <c r="F764" s="33"/>
      <c r="G764" s="33">
        <f>SUM(G725:G763)</f>
        <v>28</v>
      </c>
      <c r="H764" s="33">
        <f>SUM(H725:H763)</f>
        <v>9</v>
      </c>
      <c r="I764" s="33">
        <f>SUM(I725:I763)</f>
        <v>34</v>
      </c>
      <c r="J764" s="33">
        <f>SUM(J725:J763)</f>
        <v>69</v>
      </c>
      <c r="K764" s="47">
        <v>18505</v>
      </c>
      <c r="L764" s="28" t="s">
        <v>40</v>
      </c>
      <c r="M764" s="33" t="str">
        <f>IF(SUM(M725:M763)=0, "-", SUM(M725:M763))</f>
        <v>-</v>
      </c>
      <c r="N764" s="33">
        <f t="shared" ref="N764:U764" si="60">IF(SUM(N725:N763)=0, "-", SUM(N725:N763))</f>
        <v>3</v>
      </c>
      <c r="O764" s="33">
        <f t="shared" si="60"/>
        <v>7</v>
      </c>
      <c r="P764" s="33">
        <f t="shared" si="60"/>
        <v>8</v>
      </c>
      <c r="Q764" s="47">
        <f t="shared" si="60"/>
        <v>2770</v>
      </c>
      <c r="R764" s="33">
        <f t="shared" si="60"/>
        <v>4</v>
      </c>
      <c r="S764" s="33">
        <f t="shared" si="60"/>
        <v>4</v>
      </c>
      <c r="T764" s="47">
        <f t="shared" si="60"/>
        <v>580</v>
      </c>
      <c r="U764" s="33">
        <f t="shared" si="60"/>
        <v>6</v>
      </c>
      <c r="V764" s="33" t="s">
        <v>841</v>
      </c>
    </row>
    <row r="765" spans="1:22" ht="66" hidden="1" outlineLevel="1" x14ac:dyDescent="0.3">
      <c r="A765" s="28"/>
      <c r="B765" s="29">
        <v>1</v>
      </c>
      <c r="C765" s="28" t="s">
        <v>972</v>
      </c>
      <c r="D765" s="28" t="s">
        <v>973</v>
      </c>
      <c r="E765" s="32" t="s">
        <v>40</v>
      </c>
      <c r="F765" s="32" t="s">
        <v>974</v>
      </c>
      <c r="G765" s="28">
        <v>1</v>
      </c>
      <c r="H765" s="28"/>
      <c r="I765" s="28">
        <v>1</v>
      </c>
      <c r="J765" s="28">
        <v>2</v>
      </c>
      <c r="K765" s="35" t="s">
        <v>975</v>
      </c>
      <c r="L765" s="34">
        <v>43938</v>
      </c>
      <c r="M765" s="33">
        <f t="shared" ref="M765:M770" si="61">IF(AND(G765=1,NOT(I765=1)), 1, 0)</f>
        <v>0</v>
      </c>
      <c r="N765" s="33">
        <f t="shared" ref="N765:N770" si="62">IF(AND(H765=1,NOT(I765=1)), 1, 0)</f>
        <v>0</v>
      </c>
      <c r="O765" s="28"/>
      <c r="P765" s="28"/>
      <c r="Q765" s="31"/>
      <c r="R765" s="31"/>
      <c r="S765" s="28"/>
      <c r="T765" s="31"/>
      <c r="U765" s="28">
        <v>3</v>
      </c>
      <c r="V765" s="28" t="s">
        <v>976</v>
      </c>
    </row>
    <row r="766" spans="1:22" ht="66" hidden="1" outlineLevel="1" x14ac:dyDescent="0.3">
      <c r="A766" s="28"/>
      <c r="B766" s="29">
        <v>2</v>
      </c>
      <c r="C766" s="28" t="s">
        <v>972</v>
      </c>
      <c r="D766" s="28" t="s">
        <v>973</v>
      </c>
      <c r="E766" s="32" t="s">
        <v>40</v>
      </c>
      <c r="F766" s="32" t="s">
        <v>977</v>
      </c>
      <c r="G766" s="28">
        <v>1</v>
      </c>
      <c r="H766" s="28"/>
      <c r="I766" s="28">
        <v>1</v>
      </c>
      <c r="J766" s="28">
        <v>1</v>
      </c>
      <c r="K766" s="35">
        <v>200</v>
      </c>
      <c r="L766" s="34">
        <v>43938</v>
      </c>
      <c r="M766" s="33">
        <f t="shared" si="61"/>
        <v>0</v>
      </c>
      <c r="N766" s="33">
        <f t="shared" si="62"/>
        <v>0</v>
      </c>
      <c r="O766" s="28"/>
      <c r="P766" s="28"/>
      <c r="Q766" s="31"/>
      <c r="R766" s="31"/>
      <c r="S766" s="28"/>
      <c r="T766" s="31"/>
      <c r="U766" s="28">
        <v>3</v>
      </c>
      <c r="V766" s="28" t="s">
        <v>976</v>
      </c>
    </row>
    <row r="767" spans="1:22" ht="49.5" hidden="1" outlineLevel="1" x14ac:dyDescent="0.3">
      <c r="A767" s="28"/>
      <c r="B767" s="29">
        <v>3</v>
      </c>
      <c r="C767" s="28" t="s">
        <v>972</v>
      </c>
      <c r="D767" s="28" t="s">
        <v>973</v>
      </c>
      <c r="E767" s="32" t="s">
        <v>40</v>
      </c>
      <c r="F767" s="32" t="s">
        <v>978</v>
      </c>
      <c r="G767" s="28">
        <v>1</v>
      </c>
      <c r="H767" s="28"/>
      <c r="I767" s="28">
        <v>1</v>
      </c>
      <c r="J767" s="28">
        <v>1</v>
      </c>
      <c r="K767" s="31">
        <v>300</v>
      </c>
      <c r="L767" s="34">
        <v>43913</v>
      </c>
      <c r="M767" s="33">
        <f t="shared" si="61"/>
        <v>0</v>
      </c>
      <c r="N767" s="33">
        <f t="shared" si="62"/>
        <v>0</v>
      </c>
      <c r="O767" s="28"/>
      <c r="P767" s="28"/>
      <c r="Q767" s="31"/>
      <c r="R767" s="31"/>
      <c r="S767" s="28"/>
      <c r="T767" s="31"/>
      <c r="U767" s="28">
        <v>3</v>
      </c>
      <c r="V767" s="28" t="s">
        <v>976</v>
      </c>
    </row>
    <row r="768" spans="1:22" ht="66" hidden="1" outlineLevel="1" x14ac:dyDescent="0.3">
      <c r="A768" s="28"/>
      <c r="B768" s="29">
        <v>4</v>
      </c>
      <c r="C768" s="28" t="s">
        <v>972</v>
      </c>
      <c r="D768" s="28" t="s">
        <v>973</v>
      </c>
      <c r="E768" s="32" t="s">
        <v>40</v>
      </c>
      <c r="F768" s="32" t="s">
        <v>979</v>
      </c>
      <c r="G768" s="28">
        <v>1</v>
      </c>
      <c r="H768" s="28"/>
      <c r="I768" s="28">
        <v>1</v>
      </c>
      <c r="J768" s="28">
        <v>3</v>
      </c>
      <c r="K768" s="35" t="s">
        <v>980</v>
      </c>
      <c r="L768" s="34">
        <v>43930</v>
      </c>
      <c r="M768" s="33">
        <f t="shared" si="61"/>
        <v>0</v>
      </c>
      <c r="N768" s="33">
        <f t="shared" si="62"/>
        <v>0</v>
      </c>
      <c r="O768" s="28"/>
      <c r="P768" s="28"/>
      <c r="Q768" s="31"/>
      <c r="R768" s="31"/>
      <c r="S768" s="28"/>
      <c r="T768" s="31"/>
      <c r="U768" s="28">
        <v>3</v>
      </c>
      <c r="V768" s="28" t="s">
        <v>976</v>
      </c>
    </row>
    <row r="769" spans="1:22" ht="66" hidden="1" outlineLevel="1" x14ac:dyDescent="0.3">
      <c r="A769" s="28"/>
      <c r="B769" s="29">
        <v>5</v>
      </c>
      <c r="C769" s="28" t="s">
        <v>972</v>
      </c>
      <c r="D769" s="28" t="s">
        <v>973</v>
      </c>
      <c r="E769" s="32" t="s">
        <v>40</v>
      </c>
      <c r="F769" s="32" t="s">
        <v>981</v>
      </c>
      <c r="G769" s="28">
        <v>1</v>
      </c>
      <c r="H769" s="28"/>
      <c r="I769" s="28">
        <v>1</v>
      </c>
      <c r="J769" s="28">
        <v>3</v>
      </c>
      <c r="K769" s="35" t="s">
        <v>982</v>
      </c>
      <c r="L769" s="34">
        <v>43938</v>
      </c>
      <c r="M769" s="33">
        <f t="shared" si="61"/>
        <v>0</v>
      </c>
      <c r="N769" s="33">
        <f t="shared" si="62"/>
        <v>0</v>
      </c>
      <c r="O769" s="28"/>
      <c r="P769" s="28"/>
      <c r="Q769" s="31"/>
      <c r="R769" s="31"/>
      <c r="S769" s="28"/>
      <c r="T769" s="31"/>
      <c r="U769" s="28">
        <v>3</v>
      </c>
      <c r="V769" s="28" t="s">
        <v>976</v>
      </c>
    </row>
    <row r="770" spans="1:22" ht="49.5" hidden="1" outlineLevel="1" x14ac:dyDescent="0.3">
      <c r="A770" s="28"/>
      <c r="B770" s="29">
        <v>6</v>
      </c>
      <c r="C770" s="28" t="s">
        <v>972</v>
      </c>
      <c r="D770" s="28" t="s">
        <v>983</v>
      </c>
      <c r="E770" s="32" t="s">
        <v>40</v>
      </c>
      <c r="F770" s="32" t="s">
        <v>984</v>
      </c>
      <c r="G770" s="28">
        <v>1</v>
      </c>
      <c r="H770" s="28"/>
      <c r="I770" s="28">
        <v>1</v>
      </c>
      <c r="J770" s="28">
        <v>1</v>
      </c>
      <c r="K770" s="31">
        <v>300</v>
      </c>
      <c r="L770" s="34">
        <v>43938</v>
      </c>
      <c r="M770" s="33">
        <f t="shared" si="61"/>
        <v>0</v>
      </c>
      <c r="N770" s="33">
        <f t="shared" si="62"/>
        <v>0</v>
      </c>
      <c r="O770" s="28"/>
      <c r="P770" s="28"/>
      <c r="Q770" s="31"/>
      <c r="R770" s="31"/>
      <c r="S770" s="28"/>
      <c r="T770" s="31"/>
      <c r="U770" s="28">
        <v>3</v>
      </c>
      <c r="V770" s="28" t="s">
        <v>976</v>
      </c>
    </row>
    <row r="771" spans="1:22" hidden="1" x14ac:dyDescent="0.3">
      <c r="A771" s="33">
        <v>13</v>
      </c>
      <c r="B771" s="6"/>
      <c r="C771" s="72" t="s">
        <v>972</v>
      </c>
      <c r="D771" s="33"/>
      <c r="E771" s="33"/>
      <c r="F771" s="33"/>
      <c r="G771" s="33">
        <f>SUM(G765:G770)</f>
        <v>6</v>
      </c>
      <c r="H771" s="33">
        <f>SUM(H765:H770)</f>
        <v>0</v>
      </c>
      <c r="I771" s="33">
        <f>SUM(I765:I770)</f>
        <v>6</v>
      </c>
      <c r="J771" s="33">
        <f>SUM(J765:J770)</f>
        <v>11</v>
      </c>
      <c r="K771" s="47">
        <v>2194</v>
      </c>
      <c r="L771" s="28" t="s">
        <v>40</v>
      </c>
      <c r="M771" s="33" t="str">
        <f t="shared" ref="M771:T771" si="63">IF(SUM(M765:M770)=0, "-", SUM(M765:M770))</f>
        <v>-</v>
      </c>
      <c r="N771" s="33" t="str">
        <f t="shared" si="63"/>
        <v>-</v>
      </c>
      <c r="O771" s="33" t="str">
        <f t="shared" si="63"/>
        <v>-</v>
      </c>
      <c r="P771" s="33" t="str">
        <f t="shared" si="63"/>
        <v>-</v>
      </c>
      <c r="Q771" s="47" t="str">
        <f t="shared" si="63"/>
        <v>-</v>
      </c>
      <c r="R771" s="33" t="str">
        <f t="shared" si="63"/>
        <v>-</v>
      </c>
      <c r="S771" s="33" t="str">
        <f t="shared" si="63"/>
        <v>-</v>
      </c>
      <c r="T771" s="47" t="str">
        <f t="shared" si="63"/>
        <v>-</v>
      </c>
      <c r="U771" s="33">
        <f>IF(SUM(U765:U770)=0, "-", SUM(U765:U770))</f>
        <v>18</v>
      </c>
      <c r="V771" s="33" t="s">
        <v>976</v>
      </c>
    </row>
    <row r="772" spans="1:22" hidden="1" x14ac:dyDescent="0.3">
      <c r="A772" s="209" t="s">
        <v>26</v>
      </c>
      <c r="B772" s="209"/>
      <c r="C772" s="209"/>
      <c r="D772" s="87"/>
      <c r="E772" s="87"/>
      <c r="F772" s="87"/>
      <c r="G772" s="88" t="e">
        <f>SUM(G121,G145,G182,G239,G276,G318,G384,G402,G588,G677,G724,G764,G771)</f>
        <v>#REF!</v>
      </c>
      <c r="H772" s="88" t="e">
        <f>SUM(H121,H145,H182,H239,H276,H318,H384,H402,H588,H677,H724,H764,H771)</f>
        <v>#REF!</v>
      </c>
      <c r="I772" s="88" t="e">
        <f>SUM(I121,I145,I182,I239,I276,I318,I384,I402,I588,I677,I724,I764,I771)</f>
        <v>#REF!</v>
      </c>
      <c r="J772" s="88" t="e">
        <f>SUM(J121,J145,J182,J239,J276,J318,J384,J402,J588,J677,J724,J764,J771)</f>
        <v>#REF!</v>
      </c>
      <c r="K772" s="88" t="e">
        <f>SUM(K121,K145,K182,K239,K276,K318,K384,K402,K588,K677,K724,K764,K771)</f>
        <v>#REF!</v>
      </c>
      <c r="L772" s="87" t="s">
        <v>40</v>
      </c>
      <c r="M772" s="88" t="e">
        <f t="shared" ref="M772:U772" si="64">SUM(M121,M145,M182,M239,M276,M318,M384,M402,M588,M677,M724,M764,M771)</f>
        <v>#REF!</v>
      </c>
      <c r="N772" s="88" t="e">
        <f t="shared" si="64"/>
        <v>#REF!</v>
      </c>
      <c r="O772" s="88" t="e">
        <f t="shared" si="64"/>
        <v>#REF!</v>
      </c>
      <c r="P772" s="88" t="e">
        <f t="shared" si="64"/>
        <v>#REF!</v>
      </c>
      <c r="Q772" s="88" t="e">
        <f t="shared" si="64"/>
        <v>#REF!</v>
      </c>
      <c r="R772" s="88" t="e">
        <f t="shared" si="64"/>
        <v>#REF!</v>
      </c>
      <c r="S772" s="88" t="e">
        <f t="shared" si="64"/>
        <v>#REF!</v>
      </c>
      <c r="T772" s="88" t="e">
        <f t="shared" si="64"/>
        <v>#REF!</v>
      </c>
      <c r="U772" s="88" t="e">
        <f t="shared" si="64"/>
        <v>#REF!</v>
      </c>
      <c r="V772" s="87"/>
    </row>
    <row r="773" spans="1:22" hidden="1" x14ac:dyDescent="0.3">
      <c r="A773" s="210" t="s">
        <v>985</v>
      </c>
      <c r="B773" s="210"/>
      <c r="C773" s="210"/>
      <c r="D773" s="6"/>
      <c r="E773" s="6"/>
      <c r="F773" s="6"/>
      <c r="G773" s="89">
        <v>364</v>
      </c>
      <c r="H773" s="89">
        <v>301</v>
      </c>
      <c r="I773" s="89">
        <v>475</v>
      </c>
      <c r="J773" s="89"/>
      <c r="K773" s="90"/>
      <c r="L773" s="89"/>
      <c r="M773" s="89">
        <v>93</v>
      </c>
      <c r="N773" s="89">
        <v>97</v>
      </c>
      <c r="O773" s="89"/>
      <c r="P773" s="89">
        <v>85</v>
      </c>
      <c r="Q773" s="90">
        <v>9785.5</v>
      </c>
      <c r="R773" s="89"/>
      <c r="S773" s="89">
        <v>34</v>
      </c>
      <c r="T773" s="90">
        <v>6985</v>
      </c>
      <c r="U773" s="89">
        <v>314</v>
      </c>
      <c r="V773" s="89"/>
    </row>
    <row r="774" spans="1:22" hidden="1" x14ac:dyDescent="0.3">
      <c r="A774" s="210" t="s">
        <v>986</v>
      </c>
      <c r="B774" s="210"/>
      <c r="C774" s="210"/>
      <c r="D774" s="6"/>
      <c r="E774" s="6"/>
      <c r="F774" s="6"/>
      <c r="G774" s="89">
        <v>385</v>
      </c>
      <c r="H774" s="89">
        <v>324</v>
      </c>
      <c r="I774" s="89">
        <v>473</v>
      </c>
      <c r="J774" s="89"/>
      <c r="K774" s="90"/>
      <c r="L774" s="89"/>
      <c r="M774" s="211">
        <v>215</v>
      </c>
      <c r="N774" s="212"/>
      <c r="O774" s="89"/>
      <c r="P774" s="89">
        <v>86</v>
      </c>
      <c r="Q774" s="90"/>
      <c r="R774" s="89"/>
      <c r="S774" s="89"/>
      <c r="T774" s="90"/>
      <c r="U774" s="89">
        <v>241</v>
      </c>
      <c r="V774" s="89"/>
    </row>
    <row r="775" spans="1:22" hidden="1" x14ac:dyDescent="0.3">
      <c r="A775" s="210" t="s">
        <v>987</v>
      </c>
      <c r="B775" s="210"/>
      <c r="C775" s="210"/>
      <c r="D775" s="91"/>
      <c r="E775" s="91"/>
      <c r="F775" s="91"/>
      <c r="G775" s="89">
        <v>340</v>
      </c>
      <c r="H775" s="89">
        <v>267</v>
      </c>
      <c r="I775" s="89">
        <v>397</v>
      </c>
      <c r="J775" s="89"/>
      <c r="K775" s="90"/>
      <c r="L775" s="89"/>
      <c r="M775" s="211">
        <v>193</v>
      </c>
      <c r="N775" s="212"/>
      <c r="O775" s="89"/>
      <c r="P775" s="89">
        <v>84</v>
      </c>
      <c r="Q775" s="90"/>
      <c r="R775" s="89"/>
      <c r="S775" s="89"/>
      <c r="T775" s="90"/>
      <c r="U775" s="89">
        <v>230</v>
      </c>
      <c r="V775" s="89"/>
    </row>
    <row r="776" spans="1:22" hidden="1" x14ac:dyDescent="0.3">
      <c r="A776" s="210" t="s">
        <v>988</v>
      </c>
      <c r="B776" s="210"/>
      <c r="C776" s="210"/>
      <c r="D776" s="91"/>
      <c r="E776" s="91"/>
      <c r="F776" s="91"/>
      <c r="G776" s="89">
        <v>354</v>
      </c>
      <c r="H776" s="89">
        <v>261</v>
      </c>
      <c r="I776" s="89">
        <v>387</v>
      </c>
      <c r="J776" s="89"/>
      <c r="K776" s="90"/>
      <c r="L776" s="89"/>
      <c r="M776" s="211">
        <v>220</v>
      </c>
      <c r="N776" s="212"/>
      <c r="O776" s="89"/>
      <c r="P776" s="89">
        <v>72</v>
      </c>
      <c r="Q776" s="90"/>
      <c r="R776" s="89"/>
      <c r="S776" s="89"/>
      <c r="T776" s="90"/>
      <c r="U776" s="89">
        <v>202</v>
      </c>
      <c r="V776" s="89"/>
    </row>
    <row r="777" spans="1:22" hidden="1" x14ac:dyDescent="0.3">
      <c r="A777" s="210" t="s">
        <v>989</v>
      </c>
      <c r="B777" s="210"/>
      <c r="C777" s="210"/>
      <c r="D777" s="91"/>
      <c r="E777" s="91"/>
      <c r="F777" s="91"/>
      <c r="G777" s="89">
        <v>444</v>
      </c>
      <c r="H777" s="89">
        <v>192</v>
      </c>
      <c r="I777" s="89">
        <v>421</v>
      </c>
      <c r="J777" s="89"/>
      <c r="K777" s="90"/>
      <c r="L777" s="89"/>
      <c r="M777" s="211">
        <v>215</v>
      </c>
      <c r="N777" s="212"/>
      <c r="O777" s="89"/>
      <c r="P777" s="89">
        <v>16</v>
      </c>
      <c r="Q777" s="90"/>
      <c r="R777" s="89"/>
      <c r="S777" s="89"/>
      <c r="T777" s="90"/>
      <c r="U777" s="89">
        <v>117</v>
      </c>
      <c r="V777" s="89"/>
    </row>
    <row r="779" spans="1:22" x14ac:dyDescent="0.3">
      <c r="U779" s="18" t="e">
        <f>U121+149</f>
        <v>#REF!</v>
      </c>
    </row>
  </sheetData>
  <autoFilter ref="A6:X777">
    <filterColumn colId="0" showButton="0"/>
    <filterColumn colId="2">
      <filters>
        <filter val="Сибирь"/>
      </filters>
    </filterColumn>
  </autoFilter>
  <mergeCells count="182">
    <mergeCell ref="A1:V1"/>
    <mergeCell ref="A2:V2"/>
    <mergeCell ref="A3:B6"/>
    <mergeCell ref="C3:F5"/>
    <mergeCell ref="G3:H5"/>
    <mergeCell ref="I3:I6"/>
    <mergeCell ref="J3:L5"/>
    <mergeCell ref="M3:N5"/>
    <mergeCell ref="O3:Q5"/>
    <mergeCell ref="R3:T5"/>
    <mergeCell ref="U3:V5"/>
    <mergeCell ref="J154:J155"/>
    <mergeCell ref="K154:K155"/>
    <mergeCell ref="L154:L155"/>
    <mergeCell ref="A594:A596"/>
    <mergeCell ref="B594:B596"/>
    <mergeCell ref="C594:C596"/>
    <mergeCell ref="D594:D596"/>
    <mergeCell ref="E594:E596"/>
    <mergeCell ref="F594:F596"/>
    <mergeCell ref="G594:G596"/>
    <mergeCell ref="H594:H596"/>
    <mergeCell ref="I594:I596"/>
    <mergeCell ref="M594:M596"/>
    <mergeCell ref="A598:A599"/>
    <mergeCell ref="B598:B599"/>
    <mergeCell ref="C598:C599"/>
    <mergeCell ref="D598:D599"/>
    <mergeCell ref="E598:E599"/>
    <mergeCell ref="F598:F599"/>
    <mergeCell ref="G598:G599"/>
    <mergeCell ref="H598:H599"/>
    <mergeCell ref="I598:I599"/>
    <mergeCell ref="M598:M599"/>
    <mergeCell ref="M601:M602"/>
    <mergeCell ref="A605:A607"/>
    <mergeCell ref="B605:B607"/>
    <mergeCell ref="C605:C607"/>
    <mergeCell ref="D605:D607"/>
    <mergeCell ref="E605:E607"/>
    <mergeCell ref="F605:F607"/>
    <mergeCell ref="G605:G607"/>
    <mergeCell ref="H605:H607"/>
    <mergeCell ref="I605:I607"/>
    <mergeCell ref="M605:M607"/>
    <mergeCell ref="A601:A602"/>
    <mergeCell ref="B601:B602"/>
    <mergeCell ref="C601:C602"/>
    <mergeCell ref="D601:D602"/>
    <mergeCell ref="E601:E602"/>
    <mergeCell ref="F601:F602"/>
    <mergeCell ref="G601:G602"/>
    <mergeCell ref="H601:H602"/>
    <mergeCell ref="I601:I602"/>
    <mergeCell ref="M608:M610"/>
    <mergeCell ref="A611:A613"/>
    <mergeCell ref="B611:B613"/>
    <mergeCell ref="C611:C613"/>
    <mergeCell ref="D611:D613"/>
    <mergeCell ref="E611:E613"/>
    <mergeCell ref="F611:F613"/>
    <mergeCell ref="G611:G613"/>
    <mergeCell ref="H611:H613"/>
    <mergeCell ref="I611:I613"/>
    <mergeCell ref="A608:A610"/>
    <mergeCell ref="B608:B610"/>
    <mergeCell ref="C608:C610"/>
    <mergeCell ref="D608:D610"/>
    <mergeCell ref="E608:E610"/>
    <mergeCell ref="F608:F610"/>
    <mergeCell ref="G608:G610"/>
    <mergeCell ref="H608:H610"/>
    <mergeCell ref="I608:I610"/>
    <mergeCell ref="M616:M617"/>
    <mergeCell ref="A621:A623"/>
    <mergeCell ref="B621:B623"/>
    <mergeCell ref="C621:C623"/>
    <mergeCell ref="D621:D623"/>
    <mergeCell ref="E621:E623"/>
    <mergeCell ref="F621:F623"/>
    <mergeCell ref="G621:G623"/>
    <mergeCell ref="H621:H623"/>
    <mergeCell ref="I621:I623"/>
    <mergeCell ref="J621:J622"/>
    <mergeCell ref="K621:K622"/>
    <mergeCell ref="M621:M623"/>
    <mergeCell ref="A616:A617"/>
    <mergeCell ref="B616:B617"/>
    <mergeCell ref="C616:C617"/>
    <mergeCell ref="D616:D617"/>
    <mergeCell ref="E616:E617"/>
    <mergeCell ref="F616:F617"/>
    <mergeCell ref="G616:G617"/>
    <mergeCell ref="H616:H617"/>
    <mergeCell ref="I616:I617"/>
    <mergeCell ref="M624:M626"/>
    <mergeCell ref="A627:A628"/>
    <mergeCell ref="B627:B628"/>
    <mergeCell ref="C627:C628"/>
    <mergeCell ref="D627:D628"/>
    <mergeCell ref="E627:E628"/>
    <mergeCell ref="F627:F628"/>
    <mergeCell ref="G627:G628"/>
    <mergeCell ref="H627:H628"/>
    <mergeCell ref="I627:I628"/>
    <mergeCell ref="M627:M628"/>
    <mergeCell ref="A624:A626"/>
    <mergeCell ref="B624:B626"/>
    <mergeCell ref="C624:C626"/>
    <mergeCell ref="D624:D626"/>
    <mergeCell ref="E624:E626"/>
    <mergeCell ref="F624:F626"/>
    <mergeCell ref="G624:G626"/>
    <mergeCell ref="H624:H626"/>
    <mergeCell ref="I624:I626"/>
    <mergeCell ref="A634:A635"/>
    <mergeCell ref="B634:B635"/>
    <mergeCell ref="C634:C635"/>
    <mergeCell ref="D634:D635"/>
    <mergeCell ref="F634:F635"/>
    <mergeCell ref="G634:G635"/>
    <mergeCell ref="H634:H635"/>
    <mergeCell ref="I634:I635"/>
    <mergeCell ref="M634:M635"/>
    <mergeCell ref="A648:A649"/>
    <mergeCell ref="B648:B649"/>
    <mergeCell ref="C648:C649"/>
    <mergeCell ref="D648:D649"/>
    <mergeCell ref="E648:E649"/>
    <mergeCell ref="F648:F649"/>
    <mergeCell ref="G648:G649"/>
    <mergeCell ref="I648:I649"/>
    <mergeCell ref="A652:A658"/>
    <mergeCell ref="B652:B658"/>
    <mergeCell ref="C652:C658"/>
    <mergeCell ref="D652:D658"/>
    <mergeCell ref="E652:E658"/>
    <mergeCell ref="F652:F658"/>
    <mergeCell ref="G652:G658"/>
    <mergeCell ref="H652:H658"/>
    <mergeCell ref="I652:I658"/>
    <mergeCell ref="M652:M658"/>
    <mergeCell ref="P652:P658"/>
    <mergeCell ref="U652:U658"/>
    <mergeCell ref="V652:V658"/>
    <mergeCell ref="O654:O656"/>
    <mergeCell ref="Q654:Q656"/>
    <mergeCell ref="O657:O658"/>
    <mergeCell ref="Q657:Q658"/>
    <mergeCell ref="D687:D691"/>
    <mergeCell ref="M725:M726"/>
    <mergeCell ref="N725:N726"/>
    <mergeCell ref="U725:U726"/>
    <mergeCell ref="A730:A731"/>
    <mergeCell ref="B730:B731"/>
    <mergeCell ref="C730:C731"/>
    <mergeCell ref="D730:D731"/>
    <mergeCell ref="E730:E731"/>
    <mergeCell ref="F730:F731"/>
    <mergeCell ref="G730:G731"/>
    <mergeCell ref="H730:H731"/>
    <mergeCell ref="I730:I731"/>
    <mergeCell ref="U730:U731"/>
    <mergeCell ref="A725:A726"/>
    <mergeCell ref="B725:B726"/>
    <mergeCell ref="C725:C726"/>
    <mergeCell ref="D725:D726"/>
    <mergeCell ref="E725:E726"/>
    <mergeCell ref="F725:F726"/>
    <mergeCell ref="G725:G726"/>
    <mergeCell ref="H725:H726"/>
    <mergeCell ref="I725:I726"/>
    <mergeCell ref="A772:C772"/>
    <mergeCell ref="A773:C773"/>
    <mergeCell ref="A774:C774"/>
    <mergeCell ref="M774:N774"/>
    <mergeCell ref="A775:C775"/>
    <mergeCell ref="M775:N775"/>
    <mergeCell ref="A776:C776"/>
    <mergeCell ref="M776:N776"/>
    <mergeCell ref="A777:C777"/>
    <mergeCell ref="M777:N777"/>
  </mergeCells>
  <pageMargins left="0.23622047244094491" right="0.23622047244094491" top="0.35433070866141736" bottom="0.35433070866141736" header="0" footer="0"/>
  <pageSetup paperSize="8" scale="49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view="pageBreakPreview" workbookViewId="0">
      <selection activeCell="D28" sqref="D28"/>
    </sheetView>
  </sheetViews>
  <sheetFormatPr defaultRowHeight="15" x14ac:dyDescent="0.25"/>
  <cols>
    <col min="1" max="1" width="5.7109375" style="92" bestFit="1" customWidth="1"/>
    <col min="2" max="2" width="22.85546875" style="92" customWidth="1"/>
    <col min="3" max="7" width="17.42578125" style="92" customWidth="1"/>
    <col min="8" max="8" width="13.42578125" style="92" customWidth="1"/>
    <col min="9" max="9" width="12.5703125" style="92" customWidth="1"/>
    <col min="10" max="10" width="13.42578125" style="92" customWidth="1"/>
    <col min="11" max="11" width="12.5703125" style="92" customWidth="1"/>
    <col min="12" max="13" width="17.42578125" style="92" customWidth="1"/>
    <col min="14" max="14" width="28.28515625" style="92" customWidth="1"/>
    <col min="15" max="16384" width="9.140625" style="92"/>
  </cols>
  <sheetData>
    <row r="1" spans="1:13" ht="24.75" customHeight="1" x14ac:dyDescent="0.25">
      <c r="A1" s="199" t="s">
        <v>990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</row>
    <row r="2" spans="1:13" ht="18" customHeight="1" x14ac:dyDescent="0.25">
      <c r="A2" s="265" t="s">
        <v>991</v>
      </c>
      <c r="B2" s="265"/>
      <c r="C2" s="265"/>
      <c r="D2" s="265"/>
      <c r="E2" s="265"/>
      <c r="F2" s="265"/>
      <c r="G2" s="93">
        <f ca="1">NOW()</f>
        <v>45758.559221527779</v>
      </c>
      <c r="H2" s="94"/>
      <c r="I2" s="94"/>
      <c r="J2" s="95"/>
      <c r="K2" s="95"/>
      <c r="L2" s="95"/>
      <c r="M2" s="95"/>
    </row>
    <row r="3" spans="1:13" ht="40.5" customHeight="1" x14ac:dyDescent="0.25">
      <c r="A3" s="266" t="s">
        <v>2</v>
      </c>
      <c r="B3" s="200" t="s">
        <v>992</v>
      </c>
      <c r="C3" s="200" t="s">
        <v>4</v>
      </c>
      <c r="D3" s="200"/>
      <c r="E3" s="200" t="s">
        <v>993</v>
      </c>
      <c r="F3" s="201" t="s">
        <v>994</v>
      </c>
      <c r="G3" s="203"/>
      <c r="H3" s="201" t="s">
        <v>995</v>
      </c>
      <c r="I3" s="203"/>
      <c r="J3" s="201" t="s">
        <v>996</v>
      </c>
      <c r="K3" s="203"/>
      <c r="L3" s="200" t="s">
        <v>11</v>
      </c>
      <c r="M3" s="200"/>
    </row>
    <row r="4" spans="1:13" ht="31.5" customHeight="1" x14ac:dyDescent="0.25">
      <c r="A4" s="266"/>
      <c r="B4" s="200"/>
      <c r="C4" s="2" t="s">
        <v>16</v>
      </c>
      <c r="D4" s="2" t="s">
        <v>17</v>
      </c>
      <c r="E4" s="200"/>
      <c r="F4" s="2" t="s">
        <v>16</v>
      </c>
      <c r="G4" s="2" t="s">
        <v>17</v>
      </c>
      <c r="H4" s="2" t="s">
        <v>997</v>
      </c>
      <c r="I4" s="2" t="s">
        <v>998</v>
      </c>
      <c r="J4" s="2" t="s">
        <v>997</v>
      </c>
      <c r="K4" s="2" t="s">
        <v>998</v>
      </c>
      <c r="L4" s="2" t="s">
        <v>21</v>
      </c>
      <c r="M4" s="2" t="s">
        <v>22</v>
      </c>
    </row>
    <row r="5" spans="1:13" s="97" customFormat="1" ht="16.5" x14ac:dyDescent="0.3">
      <c r="A5" s="98">
        <v>1</v>
      </c>
      <c r="B5" s="99" t="s">
        <v>25</v>
      </c>
      <c r="C5" s="100" t="e">
        <f>'Формат Сибирь'!C19</f>
        <v>#REF!</v>
      </c>
      <c r="D5" s="100" t="e">
        <f>'Формат Сибирь'!E19</f>
        <v>#REF!</v>
      </c>
      <c r="E5" s="100" t="e">
        <f>'Формат Сибирь'!F19</f>
        <v>#REF!</v>
      </c>
      <c r="F5" s="101">
        <f>SUMIF('Формат Демина старый'!F5:F118,1,'Формат Демина старый'!L5:L118)</f>
        <v>0</v>
      </c>
      <c r="G5" s="101">
        <f>SUMIF('Формат Демина старый'!G5:G118,1,'Формат Демина старый'!L5:L118)</f>
        <v>0</v>
      </c>
      <c r="H5" s="100" t="e">
        <f>IF('Формат Демина старый'!N119=0,"-",'Формат Демина старый'!N119)</f>
        <v>#REF!</v>
      </c>
      <c r="I5" s="100" t="e">
        <f>IF('Формат Демина старый'!O119=0,"-",'Формат Демина старый'!O119)</f>
        <v>#REF!</v>
      </c>
      <c r="J5" s="100" t="e">
        <f>'Формат Демина старый'!I119+'Формат Демина старый'!P119</f>
        <v>#REF!</v>
      </c>
      <c r="K5" s="100" t="e">
        <f>'Формат Демина старый'!J119+'Формат Демина старый'!Q119</f>
        <v>#REF!</v>
      </c>
      <c r="L5" s="100" t="e">
        <f>'Формат Демина старый'!R119</f>
        <v>#REF!</v>
      </c>
      <c r="M5" s="101" t="e">
        <f>IF(NOT(L5=""),"апрель-март","")</f>
        <v>#REF!</v>
      </c>
    </row>
    <row r="6" spans="1:13" s="97" customFormat="1" ht="16.5" x14ac:dyDescent="0.3">
      <c r="A6" s="102">
        <v>2</v>
      </c>
      <c r="B6" s="103" t="s">
        <v>41</v>
      </c>
      <c r="C6" s="104">
        <v>17</v>
      </c>
      <c r="D6" s="104">
        <v>6</v>
      </c>
      <c r="E6" s="104">
        <v>18</v>
      </c>
      <c r="F6" s="104">
        <v>5</v>
      </c>
      <c r="G6" s="105"/>
      <c r="H6" s="104">
        <v>1</v>
      </c>
      <c r="I6" s="105"/>
      <c r="J6" s="105"/>
      <c r="K6" s="105"/>
      <c r="L6" s="104">
        <v>16</v>
      </c>
      <c r="M6" s="104" t="s">
        <v>54</v>
      </c>
    </row>
    <row r="7" spans="1:13" s="97" customFormat="1" ht="16.5" x14ac:dyDescent="0.3">
      <c r="A7" s="102">
        <v>3</v>
      </c>
      <c r="B7" s="103" t="s">
        <v>72</v>
      </c>
      <c r="C7" s="104">
        <v>5</v>
      </c>
      <c r="D7" s="104">
        <v>20</v>
      </c>
      <c r="E7" s="104">
        <v>19</v>
      </c>
      <c r="F7" s="104">
        <v>6</v>
      </c>
      <c r="G7" s="105"/>
      <c r="H7" s="104" t="s">
        <v>40</v>
      </c>
      <c r="I7" s="105"/>
      <c r="J7" s="105"/>
      <c r="K7" s="105"/>
      <c r="L7" s="104">
        <v>5</v>
      </c>
      <c r="M7" s="104" t="s">
        <v>54</v>
      </c>
    </row>
    <row r="8" spans="1:13" s="97" customFormat="1" ht="16.5" x14ac:dyDescent="0.3">
      <c r="A8" s="102">
        <v>4</v>
      </c>
      <c r="B8" s="103" t="s">
        <v>152</v>
      </c>
      <c r="C8" s="104">
        <v>35</v>
      </c>
      <c r="D8" s="104">
        <v>25</v>
      </c>
      <c r="E8" s="104">
        <v>27</v>
      </c>
      <c r="F8" s="104">
        <v>33</v>
      </c>
      <c r="G8" s="105"/>
      <c r="H8" s="104">
        <v>6</v>
      </c>
      <c r="I8" s="105"/>
      <c r="J8" s="105"/>
      <c r="K8" s="105"/>
      <c r="L8" s="104">
        <v>4</v>
      </c>
      <c r="M8" s="104" t="s">
        <v>976</v>
      </c>
    </row>
    <row r="9" spans="1:13" s="97" customFormat="1" ht="16.5" x14ac:dyDescent="0.3">
      <c r="A9" s="102">
        <v>5</v>
      </c>
      <c r="B9" s="103" t="s">
        <v>230</v>
      </c>
      <c r="C9" s="104">
        <v>5</v>
      </c>
      <c r="D9" s="104">
        <v>30</v>
      </c>
      <c r="E9" s="104">
        <v>21</v>
      </c>
      <c r="F9" s="104">
        <v>14</v>
      </c>
      <c r="G9" s="105"/>
      <c r="H9" s="104" t="s">
        <v>40</v>
      </c>
      <c r="I9" s="105"/>
      <c r="J9" s="105"/>
      <c r="K9" s="105"/>
      <c r="L9" s="104" t="s">
        <v>40</v>
      </c>
      <c r="M9" s="104" t="s">
        <v>287</v>
      </c>
    </row>
    <row r="10" spans="1:13" ht="16.5" x14ac:dyDescent="0.3">
      <c r="A10" s="102">
        <v>6</v>
      </c>
      <c r="B10" s="103" t="s">
        <v>288</v>
      </c>
      <c r="C10" s="104">
        <v>24</v>
      </c>
      <c r="D10" s="104">
        <v>17</v>
      </c>
      <c r="E10" s="104">
        <v>21</v>
      </c>
      <c r="F10" s="104">
        <v>20</v>
      </c>
      <c r="G10" s="105"/>
      <c r="H10" s="104">
        <v>1</v>
      </c>
      <c r="I10" s="105"/>
      <c r="J10" s="105"/>
      <c r="K10" s="105"/>
      <c r="L10" s="104" t="s">
        <v>40</v>
      </c>
      <c r="M10" s="104" t="s">
        <v>287</v>
      </c>
    </row>
    <row r="11" spans="1:13" ht="16.5" x14ac:dyDescent="0.3">
      <c r="A11" s="102">
        <v>7</v>
      </c>
      <c r="B11" s="103" t="s">
        <v>344</v>
      </c>
      <c r="C11" s="104">
        <v>28</v>
      </c>
      <c r="D11" s="104">
        <v>37</v>
      </c>
      <c r="E11" s="104">
        <v>63</v>
      </c>
      <c r="F11" s="104">
        <v>2</v>
      </c>
      <c r="G11" s="105"/>
      <c r="H11" s="104">
        <v>2</v>
      </c>
      <c r="I11" s="105"/>
      <c r="J11" s="105"/>
      <c r="K11" s="105"/>
      <c r="L11" s="104">
        <v>18</v>
      </c>
      <c r="M11" s="104" t="s">
        <v>54</v>
      </c>
    </row>
    <row r="12" spans="1:13" ht="16.5" x14ac:dyDescent="0.3">
      <c r="A12" s="102">
        <v>8</v>
      </c>
      <c r="B12" s="103" t="s">
        <v>449</v>
      </c>
      <c r="C12" s="104">
        <v>17</v>
      </c>
      <c r="D12" s="104">
        <v>5</v>
      </c>
      <c r="E12" s="104">
        <v>12</v>
      </c>
      <c r="F12" s="104">
        <v>0</v>
      </c>
      <c r="G12" s="105"/>
      <c r="H12" s="104" t="s">
        <v>40</v>
      </c>
      <c r="I12" s="105"/>
      <c r="J12" s="105"/>
      <c r="K12" s="105"/>
      <c r="L12" s="104">
        <v>1</v>
      </c>
      <c r="M12" s="104" t="s">
        <v>54</v>
      </c>
    </row>
    <row r="13" spans="1:13" ht="16.5" x14ac:dyDescent="0.3">
      <c r="A13" s="102">
        <v>9</v>
      </c>
      <c r="B13" s="106" t="s">
        <v>731</v>
      </c>
      <c r="C13" s="107">
        <v>125</v>
      </c>
      <c r="D13" s="107">
        <v>111</v>
      </c>
      <c r="E13" s="107">
        <v>151</v>
      </c>
      <c r="F13" s="104">
        <v>76</v>
      </c>
      <c r="G13" s="105"/>
      <c r="H13" s="104">
        <v>68</v>
      </c>
      <c r="I13" s="105"/>
      <c r="J13" s="105"/>
      <c r="K13" s="105"/>
      <c r="L13" s="107">
        <v>144</v>
      </c>
      <c r="M13" s="107" t="s">
        <v>54</v>
      </c>
    </row>
    <row r="14" spans="1:13" ht="16.5" x14ac:dyDescent="0.3">
      <c r="A14" s="102">
        <v>10</v>
      </c>
      <c r="B14" s="103" t="s">
        <v>999</v>
      </c>
      <c r="C14" s="104">
        <v>62</v>
      </c>
      <c r="D14" s="104">
        <v>10</v>
      </c>
      <c r="E14" s="104">
        <v>40</v>
      </c>
      <c r="F14" s="104">
        <v>32</v>
      </c>
      <c r="G14" s="105"/>
      <c r="H14" s="104">
        <v>6</v>
      </c>
      <c r="I14" s="105"/>
      <c r="J14" s="105"/>
      <c r="K14" s="105"/>
      <c r="L14" s="104">
        <v>27</v>
      </c>
      <c r="M14" s="104" t="s">
        <v>841</v>
      </c>
    </row>
    <row r="15" spans="1:13" ht="16.5" x14ac:dyDescent="0.3">
      <c r="A15" s="102">
        <v>11</v>
      </c>
      <c r="B15" s="103" t="s">
        <v>842</v>
      </c>
      <c r="C15" s="104">
        <v>20</v>
      </c>
      <c r="D15" s="104">
        <v>15</v>
      </c>
      <c r="E15" s="104">
        <v>24</v>
      </c>
      <c r="F15" s="104">
        <v>9</v>
      </c>
      <c r="G15" s="105"/>
      <c r="H15" s="104">
        <v>2</v>
      </c>
      <c r="I15" s="105"/>
      <c r="J15" s="105"/>
      <c r="K15" s="105"/>
      <c r="L15" s="104">
        <v>7</v>
      </c>
      <c r="M15" s="104" t="s">
        <v>976</v>
      </c>
    </row>
    <row r="16" spans="1:13" ht="16.5" x14ac:dyDescent="0.3">
      <c r="A16" s="102">
        <v>12</v>
      </c>
      <c r="B16" s="103" t="s">
        <v>909</v>
      </c>
      <c r="C16" s="104">
        <v>21</v>
      </c>
      <c r="D16" s="104">
        <v>17</v>
      </c>
      <c r="E16" s="104">
        <v>28</v>
      </c>
      <c r="F16" s="104">
        <v>10</v>
      </c>
      <c r="G16" s="105"/>
      <c r="H16" s="104" t="s">
        <v>40</v>
      </c>
      <c r="I16" s="105"/>
      <c r="J16" s="105"/>
      <c r="K16" s="105"/>
      <c r="L16" s="104">
        <v>1</v>
      </c>
      <c r="M16" s="104" t="s">
        <v>928</v>
      </c>
    </row>
    <row r="17" spans="1:13" ht="16.5" x14ac:dyDescent="0.3">
      <c r="A17" s="102">
        <v>13</v>
      </c>
      <c r="B17" s="103" t="s">
        <v>972</v>
      </c>
      <c r="C17" s="104">
        <v>6</v>
      </c>
      <c r="D17" s="104"/>
      <c r="E17" s="104">
        <v>6</v>
      </c>
      <c r="F17" s="104"/>
      <c r="G17" s="105"/>
      <c r="H17" s="104" t="s">
        <v>40</v>
      </c>
      <c r="I17" s="105"/>
      <c r="J17" s="105"/>
      <c r="K17" s="105"/>
      <c r="L17" s="104">
        <v>18</v>
      </c>
      <c r="M17" s="104" t="s">
        <v>1000</v>
      </c>
    </row>
    <row r="18" spans="1:13" ht="16.5" x14ac:dyDescent="0.3">
      <c r="A18" s="261" t="s">
        <v>26</v>
      </c>
      <c r="B18" s="262"/>
      <c r="C18" s="108" t="e">
        <f>SUM(C5:C17)</f>
        <v>#REF!</v>
      </c>
      <c r="D18" s="108" t="e">
        <f>SUM(D5:D17)</f>
        <v>#REF!</v>
      </c>
      <c r="E18" s="108" t="e">
        <f>SUM(E5:E17)</f>
        <v>#REF!</v>
      </c>
      <c r="F18" s="108">
        <f>SUM(F5:F17)</f>
        <v>207</v>
      </c>
      <c r="G18" s="108"/>
      <c r="H18" s="108" t="e">
        <f>SUM(H5:H17)</f>
        <v>#REF!</v>
      </c>
      <c r="I18" s="108"/>
      <c r="J18" s="108"/>
      <c r="K18" s="108"/>
      <c r="L18" s="108" t="e">
        <f>SUM(L5:L17)</f>
        <v>#REF!</v>
      </c>
      <c r="M18" s="96"/>
    </row>
    <row r="19" spans="1:13" ht="16.5" x14ac:dyDescent="0.25">
      <c r="A19" s="263" t="s">
        <v>987</v>
      </c>
      <c r="B19" s="264"/>
      <c r="C19" s="89">
        <v>340</v>
      </c>
      <c r="D19" s="89">
        <v>267</v>
      </c>
      <c r="E19" s="89">
        <v>397</v>
      </c>
      <c r="F19" s="89">
        <v>193</v>
      </c>
      <c r="G19" s="89"/>
      <c r="H19" s="89">
        <v>84</v>
      </c>
      <c r="I19" s="89"/>
      <c r="J19" s="89"/>
      <c r="K19" s="89"/>
      <c r="L19" s="89">
        <v>230</v>
      </c>
      <c r="M19" s="104"/>
    </row>
    <row r="20" spans="1:13" x14ac:dyDescent="0.25">
      <c r="A20" s="263" t="s">
        <v>988</v>
      </c>
      <c r="B20" s="264"/>
      <c r="C20" s="89">
        <v>354</v>
      </c>
      <c r="D20" s="89">
        <v>261</v>
      </c>
      <c r="E20" s="89">
        <v>387</v>
      </c>
      <c r="F20" s="89">
        <v>220</v>
      </c>
      <c r="G20" s="89"/>
      <c r="H20" s="89">
        <v>72</v>
      </c>
      <c r="I20" s="89"/>
      <c r="J20" s="89"/>
      <c r="K20" s="89"/>
      <c r="L20" s="89">
        <v>202</v>
      </c>
      <c r="M20" s="109"/>
    </row>
    <row r="21" spans="1:13" x14ac:dyDescent="0.25">
      <c r="A21" s="263" t="s">
        <v>989</v>
      </c>
      <c r="B21" s="264"/>
      <c r="C21" s="89">
        <v>444</v>
      </c>
      <c r="D21" s="89">
        <v>192</v>
      </c>
      <c r="E21" s="89">
        <v>421</v>
      </c>
      <c r="F21" s="89">
        <v>215</v>
      </c>
      <c r="G21" s="89"/>
      <c r="H21" s="89">
        <v>16</v>
      </c>
      <c r="I21" s="89"/>
      <c r="J21" s="89"/>
      <c r="K21" s="89"/>
      <c r="L21" s="89">
        <v>117</v>
      </c>
      <c r="M21" s="109"/>
    </row>
  </sheetData>
  <mergeCells count="14">
    <mergeCell ref="A18:B18"/>
    <mergeCell ref="A19:B19"/>
    <mergeCell ref="A20:B20"/>
    <mergeCell ref="A21:B21"/>
    <mergeCell ref="A1:M1"/>
    <mergeCell ref="A2:F2"/>
    <mergeCell ref="A3:A4"/>
    <mergeCell ref="B3:B4"/>
    <mergeCell ref="C3:D3"/>
    <mergeCell ref="E3:E4"/>
    <mergeCell ref="F3:G3"/>
    <mergeCell ref="H3:I3"/>
    <mergeCell ref="J3:K3"/>
    <mergeCell ref="L3:M3"/>
  </mergeCells>
  <pageMargins left="0.70866141732283472" right="0.70866141732283472" top="0.74803149606299213" bottom="0.74803149606299213" header="0.31496062992125984" footer="0.31496062992125984"/>
  <pageSetup paperSize="9" scale="64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zoomScale="85" workbookViewId="0">
      <selection activeCell="M25" sqref="M25"/>
    </sheetView>
  </sheetViews>
  <sheetFormatPr defaultRowHeight="15" x14ac:dyDescent="0.25"/>
  <cols>
    <col min="1" max="1" width="6.5703125" customWidth="1"/>
    <col min="2" max="2" width="18.28515625" customWidth="1"/>
    <col min="3" max="3" width="10.5703125" customWidth="1"/>
    <col min="4" max="4" width="12.42578125" customWidth="1"/>
    <col min="5" max="5" width="18.7109375" customWidth="1"/>
    <col min="6" max="6" width="28" customWidth="1"/>
    <col min="7" max="7" width="13" customWidth="1"/>
    <col min="8" max="8" width="22.140625" customWidth="1"/>
    <col min="9" max="9" width="15.28515625" customWidth="1"/>
    <col min="10" max="10" width="14.85546875" customWidth="1"/>
    <col min="11" max="11" width="15.140625" customWidth="1"/>
    <col min="12" max="12" width="14.28515625" customWidth="1"/>
    <col min="13" max="13" width="13.42578125" customWidth="1"/>
    <col min="14" max="14" width="10.140625" customWidth="1"/>
  </cols>
  <sheetData>
    <row r="1" spans="1:13" ht="31.5" customHeight="1" x14ac:dyDescent="0.25">
      <c r="A1" s="289" t="s">
        <v>1001</v>
      </c>
      <c r="B1" s="289" t="s">
        <v>1002</v>
      </c>
      <c r="C1" s="290" t="s">
        <v>1003</v>
      </c>
      <c r="D1" s="291"/>
      <c r="E1" s="291"/>
      <c r="F1" s="291"/>
      <c r="G1" s="292"/>
      <c r="H1" s="288" t="s">
        <v>1004</v>
      </c>
      <c r="I1" s="200" t="s">
        <v>1005</v>
      </c>
      <c r="J1" s="200"/>
      <c r="K1" s="200" t="s">
        <v>1006</v>
      </c>
      <c r="L1" s="200"/>
      <c r="M1" s="204" t="s">
        <v>1007</v>
      </c>
    </row>
    <row r="2" spans="1:13" ht="33" x14ac:dyDescent="0.25">
      <c r="A2" s="289"/>
      <c r="B2" s="289"/>
      <c r="C2" s="288" t="s">
        <v>1008</v>
      </c>
      <c r="D2" s="288"/>
      <c r="E2" s="111" t="s">
        <v>1009</v>
      </c>
      <c r="F2" s="111" t="s">
        <v>1010</v>
      </c>
      <c r="G2" s="111" t="s">
        <v>1011</v>
      </c>
      <c r="H2" s="288"/>
      <c r="I2" s="2" t="s">
        <v>1012</v>
      </c>
      <c r="J2" s="2" t="s">
        <v>17</v>
      </c>
      <c r="K2" s="2" t="s">
        <v>1013</v>
      </c>
      <c r="L2" s="2" t="s">
        <v>14</v>
      </c>
      <c r="M2" s="205"/>
    </row>
    <row r="3" spans="1:13" ht="15.75" x14ac:dyDescent="0.25">
      <c r="A3" s="112">
        <v>1</v>
      </c>
      <c r="B3" s="113" t="s">
        <v>1014</v>
      </c>
      <c r="C3" s="284">
        <f>SUMIF('Формат Демина старый'!C$5:C$118,B3,'Формат Демина старый'!G$5:G$118)+SUMIF('Формат Демина старый'!C$5:C$118,B3,'Формат Демина старый'!F$5:F$118)</f>
        <v>0</v>
      </c>
      <c r="D3" s="284"/>
      <c r="E3" s="114" t="e">
        <f>IF(SUMIF(#REF!,'Формат Сибирь'!B3,#REF!)=0,"",SUMIF(#REF!,'Формат Сибирь'!B3,#REF!))</f>
        <v>#REF!</v>
      </c>
      <c r="F3" s="113"/>
      <c r="G3" s="112" t="e">
        <f t="shared" ref="G3:G11" si="0">C3+IF(E3="",0,E3)+IF(F3="",0,1)</f>
        <v>#REF!</v>
      </c>
      <c r="H3" s="112">
        <f>SUMIF('Формат Демина старый'!C$5:C$118,B3,'Формат Демина старый'!U$5:U$118)</f>
        <v>0</v>
      </c>
      <c r="I3" s="112" t="str">
        <f>IF(SUMIFS('Формат Демина старый'!L$5:L$118,'Формат Демина старый'!C$5:C$118,'Формат Сибирь'!B3,'Формат Демина старый'!F$5:F$118,1)=0,"-",SUMIFS('Формат Демина старый'!L$5:L$118,'Формат Демина старый'!C$5:C$118,'Формат Сибирь'!B3,'Формат Демина старый'!F$5:F$118,1))</f>
        <v>-</v>
      </c>
      <c r="J3" s="112" t="str">
        <f>IF(SUMIFS('Формат Демина старый'!L$5:L$118,'Формат Демина старый'!C$5:C$118,'Формат Сибирь'!B3,'Формат Демина старый'!G$5:G$118,1)=0,"-",SUMIFS('Формат Демина старый'!L$5:L$118,'Формат Демина старый'!C$5:C$118,'Формат Сибирь'!B3,'Формат Демина старый'!G$5:G$118,1))</f>
        <v>-</v>
      </c>
      <c r="K3" s="115" t="e">
        <f>COUNTIFS(' ППЭ ЕГЭ'!#REF!,"Алтайэнерго",' ППЭ ЕГЭ'!$G$14:$G$1048576,"Россети Сибирь")</f>
        <v>#REF!</v>
      </c>
      <c r="L3" s="115" t="e">
        <f>COUNTIFS(' ППЭ ЕГЭ'!#REF!,"Алтайэнерго",' ППЭ ЕГЭ'!$G$14:$G$1048576,"ТСО")</f>
        <v>#REF!</v>
      </c>
      <c r="M3" s="115" t="e">
        <f>SUMIF(' ППЭ ЕГЭ'!#REF!,"Алтайэнерго",' ППЭ ЕГЭ'!#REF!)</f>
        <v>#REF!</v>
      </c>
    </row>
    <row r="4" spans="1:13" ht="15.75" x14ac:dyDescent="0.25">
      <c r="A4" s="112">
        <v>2</v>
      </c>
      <c r="B4" s="113" t="s">
        <v>1015</v>
      </c>
      <c r="C4" s="284">
        <f>SUMIF('Формат Демина старый'!C$5:C$118,B4,'Формат Демина старый'!G$5:G$118)+SUMIF('Формат Демина старый'!C$5:C$118,B4,'Формат Демина старый'!F$5:F$118)</f>
        <v>0</v>
      </c>
      <c r="D4" s="284"/>
      <c r="E4" s="114" t="e">
        <f>IF(SUMIF(#REF!,'Формат Сибирь'!B4,#REF!)=0,"",SUMIF(#REF!,'Формат Сибирь'!B4,#REF!))</f>
        <v>#REF!</v>
      </c>
      <c r="F4" s="113"/>
      <c r="G4" s="112" t="e">
        <f t="shared" si="0"/>
        <v>#REF!</v>
      </c>
      <c r="H4" s="112">
        <f>SUMIF('Формат Демина старый'!C$5:C$118,B4,'Формат Демина старый'!U$5:U$118)</f>
        <v>0</v>
      </c>
      <c r="I4" s="112" t="str">
        <f>IF(SUMIFS('Формат Демина старый'!L$5:L$118,'Формат Демина старый'!C$5:C$118,'Формат Сибирь'!B4,'Формат Демина старый'!F$5:F$118,1)=0,"-",SUMIFS('Формат Демина старый'!L$5:L$118,'Формат Демина старый'!C$5:C$118,'Формат Сибирь'!B4,'Формат Демина старый'!F$5:F$118,1))</f>
        <v>-</v>
      </c>
      <c r="J4" s="112" t="str">
        <f>IF(SUMIFS('Формат Демина старый'!L$5:L$118,'Формат Демина старый'!C$5:C$118,'Формат Сибирь'!B4,'Формат Демина старый'!G$5:G$118,1)=0,"-",SUMIFS('Формат Демина старый'!L$5:L$118,'Формат Демина старый'!C$5:C$118,'Формат Сибирь'!B4,'Формат Демина старый'!G$5:G$118,1))</f>
        <v>-</v>
      </c>
      <c r="K4" s="115" t="e">
        <f>COUNTIFS(' ППЭ ЕГЭ'!#REF!,"Бурятэнерго",' ППЭ ЕГЭ'!$G$14:$G$1048576,"Россети Сибирь")</f>
        <v>#REF!</v>
      </c>
      <c r="L4" s="115" t="e">
        <f>COUNTIFS(' ППЭ ЕГЭ'!#REF!,"Бурятэнерго",' ППЭ ЕГЭ'!$G$14:$G$1048576,"ТСО")</f>
        <v>#REF!</v>
      </c>
      <c r="M4" s="115" t="e">
        <f>SUMIF(' ППЭ ЕГЭ'!#REF!,"Бурятэнерго",' ППЭ ЕГЭ'!#REF!)</f>
        <v>#REF!</v>
      </c>
    </row>
    <row r="5" spans="1:13" ht="15.75" x14ac:dyDescent="0.25">
      <c r="A5" s="112">
        <v>3</v>
      </c>
      <c r="B5" s="113" t="s">
        <v>1016</v>
      </c>
      <c r="C5" s="284">
        <f>SUMIF('Формат Демина старый'!C$5:C$118,B5,'Формат Демина старый'!G$5:G$118)+SUMIF('Формат Демина старый'!C$5:C$118,B5,'Формат Демина старый'!F$5:F$118)</f>
        <v>0</v>
      </c>
      <c r="D5" s="284"/>
      <c r="E5" s="114" t="e">
        <f>IF(SUMIF(#REF!,'Формат Сибирь'!B5,#REF!)=0,"",SUMIF(#REF!,'Формат Сибирь'!B5,#REF!))</f>
        <v>#REF!</v>
      </c>
      <c r="F5" s="113"/>
      <c r="G5" s="112" t="e">
        <f t="shared" si="0"/>
        <v>#REF!</v>
      </c>
      <c r="H5" s="112">
        <f>SUMIF('Формат Демина старый'!C$5:C$118,B5,'Формат Демина старый'!U$5:U$118)</f>
        <v>0</v>
      </c>
      <c r="I5" s="112" t="str">
        <f>IF(SUMIFS('Формат Демина старый'!L$5:L$118,'Формат Демина старый'!C$5:C$118,'Формат Сибирь'!B5,'Формат Демина старый'!F$5:F$118,1)=0,"-",SUMIFS('Формат Демина старый'!L$5:L$118,'Формат Демина старый'!C$5:C$118,'Формат Сибирь'!B5,'Формат Демина старый'!F$5:F$118,1))</f>
        <v>-</v>
      </c>
      <c r="J5" s="112" t="str">
        <f>IF(SUMIFS('Формат Демина старый'!L$5:L$118,'Формат Демина старый'!C$5:C$118,'Формат Сибирь'!B5,'Формат Демина старый'!G$5:G$118,1)=0,"-",SUMIFS('Формат Демина старый'!L$5:L$118,'Формат Демина старый'!C$5:C$118,'Формат Сибирь'!B5,'Формат Демина старый'!G$5:G$118,1))</f>
        <v>-</v>
      </c>
      <c r="K5" s="115" t="e">
        <f>COUNTIFS(' ППЭ ЕГЭ'!#REF!,"ГАЭС",' ППЭ ЕГЭ'!$G$14:$G$1048576,"Россети Сибирь")</f>
        <v>#REF!</v>
      </c>
      <c r="L5" s="115" t="e">
        <f>COUNTIFS(' ППЭ ЕГЭ'!#REF!,"ГАЭС",' ППЭ ЕГЭ'!$G$14:$G$1048576,"ТСО")</f>
        <v>#REF!</v>
      </c>
      <c r="M5" s="115" t="e">
        <f>SUMIF(' ППЭ ЕГЭ'!#REF!,"ГАЭС",' ППЭ ЕГЭ'!#REF!)</f>
        <v>#REF!</v>
      </c>
    </row>
    <row r="6" spans="1:13" ht="15.75" x14ac:dyDescent="0.25">
      <c r="A6" s="112">
        <v>4</v>
      </c>
      <c r="B6" s="113" t="s">
        <v>1017</v>
      </c>
      <c r="C6" s="284">
        <f>SUMIF('Формат Демина старый'!C$5:C$118,B6,'Формат Демина старый'!G$5:G$118)+SUMIF('Формат Демина старый'!C$5:C$118,B6,'Формат Демина старый'!F$5:F$118)</f>
        <v>0</v>
      </c>
      <c r="D6" s="284"/>
      <c r="E6" s="114" t="e">
        <f>IF(SUMIF(#REF!,'Формат Сибирь'!B6,#REF!)=0,"",SUMIF(#REF!,'Формат Сибирь'!B6,#REF!))</f>
        <v>#REF!</v>
      </c>
      <c r="F6" s="113"/>
      <c r="G6" s="112" t="e">
        <f t="shared" si="0"/>
        <v>#REF!</v>
      </c>
      <c r="H6" s="112">
        <f>SUMIF('Формат Демина старый'!C$5:C$118,B6,'Формат Демина старый'!U$5:U$118)</f>
        <v>0</v>
      </c>
      <c r="I6" s="112" t="str">
        <f>IF(SUMIFS('Формат Демина старый'!L$5:L$118,'Формат Демина старый'!C$5:C$118,'Формат Сибирь'!B6,'Формат Демина старый'!F$5:F$118,1)=0,"-",SUMIFS('Формат Демина старый'!L$5:L$118,'Формат Демина старый'!C$5:C$118,'Формат Сибирь'!B6,'Формат Демина старый'!F$5:F$118,1))</f>
        <v>-</v>
      </c>
      <c r="J6" s="112" t="str">
        <f>IF(SUMIFS('Формат Демина старый'!L$5:L$118,'Формат Демина старый'!C$5:C$118,'Формат Сибирь'!B6,'Формат Демина старый'!G$5:G$118,1)=0,"-",SUMIFS('Формат Демина старый'!L$5:L$118,'Формат Демина старый'!C$5:C$118,'Формат Сибирь'!B6,'Формат Демина старый'!G$5:G$118,1))</f>
        <v>-</v>
      </c>
      <c r="K6" s="115" t="e">
        <f>COUNTIFS(' ППЭ ЕГЭ'!#REF!,"Красноярскэнерго",' ППЭ ЕГЭ'!$G$14:$G$1048576,"Россети Сибирь")</f>
        <v>#REF!</v>
      </c>
      <c r="L6" s="115" t="e">
        <f>COUNTIFS(' ППЭ ЕГЭ'!#REF!,"Красноярскэнерго",' ППЭ ЕГЭ'!$G$14:$G$1048576,"ТСО")</f>
        <v>#REF!</v>
      </c>
      <c r="M6" s="115" t="e">
        <f>SUMIF(' ППЭ ЕГЭ'!#REF!,"Красноярскэнерго",' ППЭ ЕГЭ'!#REF!)</f>
        <v>#REF!</v>
      </c>
    </row>
    <row r="7" spans="1:13" ht="15.75" x14ac:dyDescent="0.25">
      <c r="A7" s="112">
        <v>5</v>
      </c>
      <c r="B7" s="113" t="s">
        <v>1018</v>
      </c>
      <c r="C7" s="284">
        <f>SUMIF('Формат Демина старый'!C$5:C$118,B7,'Формат Демина старый'!G$5:G$118)+SUMIF('Формат Демина старый'!C$5:C$118,B7,'Формат Демина старый'!F$5:F$118)</f>
        <v>0</v>
      </c>
      <c r="D7" s="284"/>
      <c r="E7" s="114" t="e">
        <f>IF(SUMIF(#REF!,'Формат Сибирь'!B7,#REF!)=0,"",SUMIF(#REF!,'Формат Сибирь'!B7,#REF!))</f>
        <v>#REF!</v>
      </c>
      <c r="F7" s="113" t="s">
        <v>1019</v>
      </c>
      <c r="G7" s="112" t="e">
        <f t="shared" si="0"/>
        <v>#REF!</v>
      </c>
      <c r="H7" s="112">
        <f>SUMIF('Формат Демина старый'!C$5:C$118,B7,'Формат Демина старый'!U$5:U$118)</f>
        <v>0</v>
      </c>
      <c r="I7" s="112" t="str">
        <f>IF(SUMIFS('Формат Демина старый'!L$5:L$118,'Формат Демина старый'!C$5:C$118,'Формат Сибирь'!B7,'Формат Демина старый'!F$5:F$118,1)=0,"-",SUMIFS('Формат Демина старый'!L$5:L$118,'Формат Демина старый'!C$5:C$118,'Формат Сибирь'!B7,'Формат Демина старый'!F$5:F$118,1))</f>
        <v>-</v>
      </c>
      <c r="J7" s="112" t="str">
        <f>IF(SUMIFS('Формат Демина старый'!L$5:L$118,'Формат Демина старый'!C$5:C$118,'Формат Сибирь'!B7,'Формат Демина старый'!G$5:G$118,1)=0,"-",SUMIFS('Формат Демина старый'!L$5:L$118,'Формат Демина старый'!C$5:C$118,'Формат Сибирь'!B7,'Формат Демина старый'!G$5:G$118,1))</f>
        <v>-</v>
      </c>
      <c r="K7" s="115" t="e">
        <f>COUNTIFS(' ППЭ ЕГЭ'!#REF!,"Кузбассэнерго-РЭС",' ППЭ ЕГЭ'!$G$14:$G$1048576,"Россети Сибирь")</f>
        <v>#REF!</v>
      </c>
      <c r="L7" s="115" t="e">
        <f>COUNTIFS(' ППЭ ЕГЭ'!#REF!,"Кузбассэнерго-РЭС",' ППЭ ЕГЭ'!$G$14:$G$1048576,"ТСО")</f>
        <v>#REF!</v>
      </c>
      <c r="M7" s="115" t="e">
        <f>SUMIF(' ППЭ ЕГЭ'!#REF!,"Кузбассэнерго-РЭС",' ППЭ ЕГЭ'!#REF!)</f>
        <v>#REF!</v>
      </c>
    </row>
    <row r="8" spans="1:13" ht="15.75" x14ac:dyDescent="0.25">
      <c r="A8" s="112">
        <v>6</v>
      </c>
      <c r="B8" s="113" t="s">
        <v>1020</v>
      </c>
      <c r="C8" s="284">
        <f>SUMIF('Формат Демина старый'!C$5:C$118,B8,'Формат Демина старый'!G$5:G$118)+SUMIF('Формат Демина старый'!C$5:C$118,B8,'Формат Демина старый'!F$5:F$118)</f>
        <v>0</v>
      </c>
      <c r="D8" s="284"/>
      <c r="E8" s="114" t="e">
        <f>IF(SUMIF(#REF!,'Формат Сибирь'!B8,#REF!)=0,"",SUMIF(#REF!,'Формат Сибирь'!B8,#REF!))</f>
        <v>#REF!</v>
      </c>
      <c r="F8" s="113"/>
      <c r="G8" s="112" t="e">
        <f t="shared" si="0"/>
        <v>#REF!</v>
      </c>
      <c r="H8" s="112">
        <f>SUMIF('Формат Демина старый'!C$5:C$118,B8,'Формат Демина старый'!U$5:U$118)</f>
        <v>0</v>
      </c>
      <c r="I8" s="112" t="str">
        <f>IF(SUMIFS('Формат Демина старый'!L$5:L$118,'Формат Демина старый'!C$5:C$118,'Формат Сибирь'!B8,'Формат Демина старый'!F$5:F$118,1)=0,"-",SUMIFS('Формат Демина старый'!L$5:L$118,'Формат Демина старый'!C$5:C$118,'Формат Сибирь'!B8,'Формат Демина старый'!F$5:F$118,1))</f>
        <v>-</v>
      </c>
      <c r="J8" s="112" t="str">
        <f>IF(SUMIFS('Формат Демина старый'!L$5:L$118,'Формат Демина старый'!C$5:C$118,'Формат Сибирь'!B8,'Формат Демина старый'!G$5:G$118,1)=0,"-",SUMIFS('Формат Демина старый'!L$5:L$118,'Формат Демина старый'!C$5:C$118,'Формат Сибирь'!B8,'Формат Демина старый'!G$5:G$118,1))</f>
        <v>-</v>
      </c>
      <c r="K8" s="115" t="e">
        <f>COUNTIFS(' ППЭ ЕГЭ'!#REF!,"Омскэнерго",' ППЭ ЕГЭ'!$G$14:$G$1048576,"Россети Сибирь")</f>
        <v>#REF!</v>
      </c>
      <c r="L8" s="115" t="e">
        <f>COUNTIFS(' ППЭ ЕГЭ'!#REF!,"Омскэнерго",' ППЭ ЕГЭ'!$G$14:$G$1048576,"ТСО")</f>
        <v>#REF!</v>
      </c>
      <c r="M8" s="115" t="e">
        <f>SUMIF(' ППЭ ЕГЭ'!#REF!,"Омскэнерго",' ППЭ ЕГЭ'!#REF!)</f>
        <v>#REF!</v>
      </c>
    </row>
    <row r="9" spans="1:13" ht="15.75" x14ac:dyDescent="0.25">
      <c r="A9" s="112">
        <v>7</v>
      </c>
      <c r="B9" s="113" t="s">
        <v>1021</v>
      </c>
      <c r="C9" s="284">
        <f>SUMIF('Формат Демина старый'!C$5:C$118,B9,'Формат Демина старый'!G$5:G$118)+SUMIF('Формат Демина старый'!C$5:C$118,B9,'Формат Демина старый'!F$5:F$118)</f>
        <v>0</v>
      </c>
      <c r="D9" s="284"/>
      <c r="E9" s="114" t="e">
        <f>IF(SUMIF(#REF!,'Формат Сибирь'!B9,#REF!)=0,"",SUMIF(#REF!,'Формат Сибирь'!B9,#REF!))</f>
        <v>#REF!</v>
      </c>
      <c r="F9" s="113"/>
      <c r="G9" s="112" t="e">
        <f t="shared" si="0"/>
        <v>#REF!</v>
      </c>
      <c r="H9" s="112">
        <f>SUMIF('Формат Демина старый'!C$5:C$118,B9,'Формат Демина старый'!U$5:U$118)</f>
        <v>0</v>
      </c>
      <c r="I9" s="112" t="str">
        <f>IF(SUMIFS('Формат Демина старый'!L$5:L$118,'Формат Демина старый'!C$5:C$118,'Формат Сибирь'!B9,'Формат Демина старый'!F$5:F$118,1)=0,"-",SUMIFS('Формат Демина старый'!L$5:L$118,'Формат Демина старый'!C$5:C$118,'Формат Сибирь'!B9,'Формат Демина старый'!F$5:F$118,1))</f>
        <v>-</v>
      </c>
      <c r="J9" s="112" t="str">
        <f>IF(SUMIFS('Формат Демина старый'!L$5:L$118,'Формат Демина старый'!C$5:C$118,'Формат Сибирь'!B9,'Формат Демина старый'!G$5:G$118,1)=0,"-",SUMIFS('Формат Демина старый'!L$5:L$118,'Формат Демина старый'!C$5:C$118,'Формат Сибирь'!B9,'Формат Демина старый'!G$5:G$118,1))</f>
        <v>-</v>
      </c>
      <c r="K9" s="115" t="e">
        <f>COUNTIFS(' ППЭ ЕГЭ'!#REF!,"Тываэнерго",' ППЭ ЕГЭ'!$G$14:$G$1048576,"Россети Сибирь")</f>
        <v>#REF!</v>
      </c>
      <c r="L9" s="115" t="e">
        <f>COUNTIFS(' ППЭ ЕГЭ'!#REF!,"Тываэнерго",' ППЭ ЕГЭ'!$G$14:$G$1048576,"ТСО")</f>
        <v>#REF!</v>
      </c>
      <c r="M9" s="115" t="e">
        <f>SUMIF(' ППЭ ЕГЭ'!#REF!,"Тываэнерго",' ППЭ ЕГЭ'!#REF!)</f>
        <v>#REF!</v>
      </c>
    </row>
    <row r="10" spans="1:13" ht="15.75" x14ac:dyDescent="0.25">
      <c r="A10" s="112">
        <v>8</v>
      </c>
      <c r="B10" s="113" t="s">
        <v>1022</v>
      </c>
      <c r="C10" s="284">
        <f>SUMIF('Формат Демина старый'!C$5:C$118,B10,'Формат Демина старый'!G$5:G$118)+SUMIF('Формат Демина старый'!C$5:C$118,B10,'Формат Демина старый'!F$5:F$118)</f>
        <v>0</v>
      </c>
      <c r="D10" s="284"/>
      <c r="E10" s="114" t="e">
        <f>IF(SUMIF(#REF!,'Формат Сибирь'!B10,#REF!)=0,"",SUMIF(#REF!,'Формат Сибирь'!B10,#REF!))</f>
        <v>#REF!</v>
      </c>
      <c r="F10" s="112"/>
      <c r="G10" s="112" t="e">
        <f t="shared" si="0"/>
        <v>#REF!</v>
      </c>
      <c r="H10" s="112">
        <f>SUMIF('Формат Демина старый'!C$5:C$118,B10,'Формат Демина старый'!U$5:U$118)</f>
        <v>0</v>
      </c>
      <c r="I10" s="112" t="str">
        <f>IF(SUMIFS('Формат Демина старый'!L$5:L$118,'Формат Демина старый'!C$5:C$118,'Формат Сибирь'!B10,'Формат Демина старый'!F$5:F$118,1)=0,"-",SUMIFS('Формат Демина старый'!L$5:L$118,'Формат Демина старый'!C$5:C$118,'Формат Сибирь'!B10,'Формат Демина старый'!F$5:F$118,1))</f>
        <v>-</v>
      </c>
      <c r="J10" s="112" t="str">
        <f>IF(SUMIFS('Формат Демина старый'!L$5:L$118,'Формат Демина старый'!C$5:C$118,'Формат Сибирь'!B10,'Формат Демина старый'!G$5:G$118,1)=0,"-",SUMIFS('Формат Демина старый'!L$5:L$118,'Формат Демина старый'!C$5:C$118,'Формат Сибирь'!B10,'Формат Демина старый'!G$5:G$118,1))</f>
        <v>-</v>
      </c>
      <c r="K10" s="115" t="e">
        <f>COUNTIFS(' ППЭ ЕГЭ'!#REF!,"Хакасэнерго",' ППЭ ЕГЭ'!$G$14:$G$1048576,"Россети Сибирь")</f>
        <v>#REF!</v>
      </c>
      <c r="L10" s="115" t="e">
        <f>COUNTIFS(' ППЭ ЕГЭ'!#REF!,"Хакасэнерго",' ППЭ ЕГЭ'!$G$14:$G$1048576,"ТСО")</f>
        <v>#REF!</v>
      </c>
      <c r="M10" s="115" t="e">
        <f>SUMIF(' ППЭ ЕГЭ'!#REF!,"Хакасэнерго",' ППЭ ЕГЭ'!#REF!)</f>
        <v>#REF!</v>
      </c>
    </row>
    <row r="11" spans="1:13" ht="15.75" x14ac:dyDescent="0.25">
      <c r="A11" s="112">
        <v>9</v>
      </c>
      <c r="B11" s="113" t="s">
        <v>1023</v>
      </c>
      <c r="C11" s="284">
        <f>SUMIF('Формат Демина старый'!C$5:C$118,B11,'Формат Демина старый'!G$5:G$118)+SUMIF('Формат Демина старый'!C$5:C$118,B11,'Формат Демина старый'!F$5:F$118)</f>
        <v>0</v>
      </c>
      <c r="D11" s="284"/>
      <c r="E11" s="114" t="e">
        <f>IF(SUMIF(#REF!,'Формат Сибирь'!B11,#REF!)=0,"",SUMIF(#REF!,'Формат Сибирь'!B11,#REF!))</f>
        <v>#REF!</v>
      </c>
      <c r="F11" s="112"/>
      <c r="G11" s="112" t="e">
        <f t="shared" si="0"/>
        <v>#REF!</v>
      </c>
      <c r="H11" s="112">
        <f>SUMIF('Формат Демина старый'!C$5:C$118,B11,'Формат Демина старый'!U$5:U$118)</f>
        <v>0</v>
      </c>
      <c r="I11" s="112" t="str">
        <f>IF(SUMIFS('Формат Демина старый'!L$5:L$118,'Формат Демина старый'!C$5:C$118,'Формат Сибирь'!B11,'Формат Демина старый'!F$5:F$118,1)=0,"-",SUMIFS('Формат Демина старый'!L$5:L$118,'Формат Демина старый'!C$5:C$118,'Формат Сибирь'!B11,'Формат Демина старый'!F$5:F$118,1))</f>
        <v>-</v>
      </c>
      <c r="J11" s="112" t="str">
        <f>IF(SUMIFS('Формат Демина старый'!L$5:L$118,'Формат Демина старый'!C$5:C$118,'Формат Сибирь'!B11,'Формат Демина старый'!G$5:G$118,1)=0,"-",SUMIFS('Формат Демина старый'!L$5:L$118,'Формат Демина старый'!C$5:C$118,'Формат Сибирь'!B11,'Формат Демина старый'!G$5:G$118,1))</f>
        <v>-</v>
      </c>
      <c r="K11" s="115" t="e">
        <f>COUNTIFS(' ППЭ ЕГЭ'!#REF!,"Читаэнерго",' ППЭ ЕГЭ'!$G$14:$G$1048576,"Россети Сибирь")</f>
        <v>#REF!</v>
      </c>
      <c r="L11" s="115" t="e">
        <f>COUNTIFS(' ППЭ ЕГЭ'!#REF!,"Читаэнерго",' ППЭ ЕГЭ'!$G$14:$G$1048576,"ТСО")</f>
        <v>#REF!</v>
      </c>
      <c r="M11" s="115" t="e">
        <f>SUMIF(' ППЭ ЕГЭ'!#REF!,"Читаэнерго",' ППЭ ЕГЭ'!#REF!)</f>
        <v>#REF!</v>
      </c>
    </row>
    <row r="12" spans="1:13" ht="15.75" x14ac:dyDescent="0.25">
      <c r="A12" s="285" t="s">
        <v>1024</v>
      </c>
      <c r="B12" s="285"/>
      <c r="C12" s="286">
        <f>SUM(C3:D11)</f>
        <v>0</v>
      </c>
      <c r="D12" s="286"/>
      <c r="E12" s="117" t="e">
        <f>SUM(E3:E11)</f>
        <v>#REF!</v>
      </c>
      <c r="F12" s="116" t="e">
        <f>G12-E12-C12</f>
        <v>#REF!</v>
      </c>
      <c r="G12" s="116" t="e">
        <f t="shared" ref="G12:M12" si="1">SUM(G3:G11)</f>
        <v>#REF!</v>
      </c>
      <c r="H12" s="116">
        <f t="shared" si="1"/>
        <v>0</v>
      </c>
      <c r="I12" s="116">
        <f t="shared" si="1"/>
        <v>0</v>
      </c>
      <c r="J12" s="116">
        <f t="shared" si="1"/>
        <v>0</v>
      </c>
      <c r="K12" s="116" t="e">
        <f t="shared" si="1"/>
        <v>#REF!</v>
      </c>
      <c r="L12" s="116" t="e">
        <f t="shared" si="1"/>
        <v>#REF!</v>
      </c>
      <c r="M12" s="116" t="e">
        <f t="shared" si="1"/>
        <v>#REF!</v>
      </c>
    </row>
    <row r="13" spans="1:13" ht="9.75" customHeight="1" x14ac:dyDescent="0.25">
      <c r="A13" s="118"/>
      <c r="B13" s="118"/>
      <c r="C13" s="118"/>
      <c r="D13" s="118"/>
      <c r="E13" s="118"/>
      <c r="F13" s="118"/>
      <c r="G13" s="118"/>
      <c r="H13" s="118"/>
    </row>
    <row r="14" spans="1:13" ht="15.75" x14ac:dyDescent="0.25">
      <c r="A14" s="287" t="e">
        <f>CONCATENATE("Всего ",G12," медицинских учреждений, из них ",C12," действующие (",C19," - Россети Сибирь, ",E19," - ТСО) и ",F12," строящихся.")</f>
        <v>#REF!</v>
      </c>
      <c r="B14" s="287"/>
      <c r="C14" s="287"/>
      <c r="D14" s="287"/>
      <c r="E14" s="287"/>
      <c r="F14" s="287"/>
      <c r="G14" s="287"/>
      <c r="H14" s="287"/>
    </row>
    <row r="15" spans="1:13" ht="13.5" customHeight="1" x14ac:dyDescent="0.25">
      <c r="A15" s="118"/>
      <c r="B15" s="118"/>
      <c r="C15" s="118"/>
      <c r="D15" s="118"/>
      <c r="E15" s="118"/>
      <c r="F15" s="118"/>
      <c r="G15" s="118"/>
      <c r="H15" s="118"/>
    </row>
    <row r="16" spans="1:13" ht="15.75" x14ac:dyDescent="0.25">
      <c r="A16" s="277" t="s">
        <v>1025</v>
      </c>
      <c r="B16" s="277"/>
      <c r="C16" s="277" t="s">
        <v>1026</v>
      </c>
      <c r="D16" s="277"/>
      <c r="E16" s="277"/>
      <c r="F16" s="277"/>
      <c r="G16" s="277"/>
      <c r="H16" s="277" t="s">
        <v>1027</v>
      </c>
    </row>
    <row r="17" spans="1:8" ht="15.75" customHeight="1" x14ac:dyDescent="0.25">
      <c r="A17" s="277"/>
      <c r="B17" s="277"/>
      <c r="C17" s="278" t="s">
        <v>1028</v>
      </c>
      <c r="D17" s="279"/>
      <c r="E17" s="282" t="s">
        <v>1029</v>
      </c>
      <c r="F17" s="277" t="s">
        <v>1030</v>
      </c>
      <c r="G17" s="277" t="s">
        <v>1031</v>
      </c>
      <c r="H17" s="277"/>
    </row>
    <row r="18" spans="1:8" ht="32.25" customHeight="1" x14ac:dyDescent="0.25">
      <c r="A18" s="277"/>
      <c r="B18" s="277"/>
      <c r="C18" s="280"/>
      <c r="D18" s="281"/>
      <c r="E18" s="283"/>
      <c r="F18" s="277"/>
      <c r="G18" s="277"/>
      <c r="H18" s="277"/>
    </row>
    <row r="19" spans="1:8" ht="15.75" x14ac:dyDescent="0.25">
      <c r="A19" s="274" t="s">
        <v>1013</v>
      </c>
      <c r="B19" s="274"/>
      <c r="C19" s="275" t="e">
        <f>'Формат Демина старый'!F119</f>
        <v>#REF!</v>
      </c>
      <c r="D19" s="276"/>
      <c r="E19" s="119" t="e">
        <f>'Формат Демина старый'!G119</f>
        <v>#REF!</v>
      </c>
      <c r="F19" s="119" t="e">
        <f>'Формат Демина старый'!H119</f>
        <v>#REF!</v>
      </c>
      <c r="G19" s="119" t="e">
        <f>IF('Формат Демина старый'!L119="","-",'Формат Демина старый'!L119)</f>
        <v>#REF!</v>
      </c>
      <c r="H19" s="120" t="e">
        <f>'26.04.2021'!P121</f>
        <v>#REF!</v>
      </c>
    </row>
    <row r="20" spans="1:8" ht="15.75" x14ac:dyDescent="0.25">
      <c r="A20" s="118"/>
      <c r="B20" s="118"/>
      <c r="C20" s="118"/>
      <c r="D20" s="118"/>
      <c r="E20" s="118"/>
      <c r="F20" s="118"/>
      <c r="G20" s="118"/>
      <c r="H20" s="118"/>
    </row>
    <row r="21" spans="1:8" ht="15.75" x14ac:dyDescent="0.25">
      <c r="A21" s="272" t="s">
        <v>1032</v>
      </c>
      <c r="B21" s="272"/>
      <c r="C21" s="272"/>
      <c r="D21" s="272"/>
      <c r="E21" s="272"/>
      <c r="F21" s="272"/>
      <c r="G21" s="272"/>
      <c r="H21" s="121" t="e">
        <f>F19</f>
        <v>#REF!</v>
      </c>
    </row>
    <row r="22" spans="1:8" ht="15.75" x14ac:dyDescent="0.25">
      <c r="A22" s="272" t="s">
        <v>1033</v>
      </c>
      <c r="B22" s="272"/>
      <c r="C22" s="272"/>
      <c r="D22" s="272"/>
      <c r="E22" s="272"/>
      <c r="F22" s="272"/>
      <c r="G22" s="272"/>
      <c r="H22" s="122" t="e">
        <f>CONCATENATE('Формат Демина старый'!I119+'Формат Демина старый'!P119+'Формат Демина старый'!N119," / ",ROUND(('Формат Демина старый'!J119+'Формат Демина старый'!Q119++'Формат Демина старый'!O119)/1000,2)," МВт")</f>
        <v>#REF!</v>
      </c>
    </row>
    <row r="23" spans="1:8" ht="15.75" x14ac:dyDescent="0.25">
      <c r="A23" s="272" t="s">
        <v>1034</v>
      </c>
      <c r="B23" s="272"/>
      <c r="C23" s="272"/>
      <c r="D23" s="272"/>
      <c r="E23" s="272"/>
      <c r="F23" s="272"/>
      <c r="G23" s="272"/>
      <c r="H23" s="272"/>
    </row>
    <row r="24" spans="1:8" ht="15.75" x14ac:dyDescent="0.25">
      <c r="A24" s="272" t="s">
        <v>1035</v>
      </c>
      <c r="B24" s="272"/>
      <c r="C24" s="272"/>
      <c r="D24" s="272"/>
      <c r="E24" s="272"/>
      <c r="F24" s="272"/>
      <c r="G24" s="272"/>
      <c r="H24" s="122" t="e">
        <f>CONCATENATE('Формат Демина старый'!I119," / ",ROUND('Формат Демина старый'!J119/1000,2)," МВт")</f>
        <v>#REF!</v>
      </c>
    </row>
    <row r="25" spans="1:8" ht="52.5" customHeight="1" x14ac:dyDescent="0.25">
      <c r="A25" s="272" t="s">
        <v>1036</v>
      </c>
      <c r="B25" s="272"/>
      <c r="C25" s="272"/>
      <c r="D25" s="272"/>
      <c r="E25" s="272"/>
      <c r="F25" s="272"/>
      <c r="G25" s="272"/>
      <c r="H25" s="122" t="e">
        <f>CONCATENATE('Формат Демина старый'!P119," / ",ROUND('Формат Демина старый'!Q119/1000,2)," МВт")</f>
        <v>#REF!</v>
      </c>
    </row>
    <row r="26" spans="1:8" ht="33" customHeight="1" x14ac:dyDescent="0.25">
      <c r="A26" s="272" t="s">
        <v>1037</v>
      </c>
      <c r="B26" s="272"/>
      <c r="C26" s="272"/>
      <c r="D26" s="272"/>
      <c r="E26" s="272"/>
      <c r="F26" s="272"/>
      <c r="G26" s="272"/>
      <c r="H26" s="122" t="e">
        <f>CONCATENATE('Формат Демина старый'!N119," / ",ROUND('Формат Демина старый'!O119/1000,2)," МВт")</f>
        <v>#REF!</v>
      </c>
    </row>
    <row r="27" spans="1:8" ht="15.75" x14ac:dyDescent="0.25">
      <c r="A27" s="272" t="s">
        <v>1038</v>
      </c>
      <c r="B27" s="272"/>
      <c r="C27" s="272"/>
      <c r="D27" s="272"/>
      <c r="E27" s="272"/>
      <c r="F27" s="272"/>
      <c r="G27" s="272"/>
      <c r="H27" s="121" t="e">
        <f>G19</f>
        <v>#REF!</v>
      </c>
    </row>
    <row r="28" spans="1:8" ht="15" customHeight="1" x14ac:dyDescent="0.25">
      <c r="A28" s="123"/>
      <c r="B28" s="123"/>
      <c r="C28" s="123"/>
      <c r="D28" s="123"/>
      <c r="E28" s="123"/>
      <c r="F28" s="123"/>
      <c r="G28" s="123"/>
      <c r="H28" s="123"/>
    </row>
    <row r="29" spans="1:8" ht="36" customHeight="1" x14ac:dyDescent="0.25">
      <c r="A29" s="273" t="s">
        <v>1039</v>
      </c>
      <c r="B29" s="273"/>
      <c r="C29" s="273"/>
      <c r="D29" s="273"/>
      <c r="E29" s="273"/>
      <c r="F29" s="273"/>
      <c r="G29" s="273"/>
      <c r="H29" s="273"/>
    </row>
    <row r="30" spans="1:8" ht="16.5" customHeight="1" x14ac:dyDescent="0.25">
      <c r="A30" s="267"/>
      <c r="B30" s="267"/>
      <c r="C30" s="267"/>
      <c r="D30" s="267"/>
      <c r="E30" s="267"/>
      <c r="F30" s="267"/>
      <c r="G30" s="267"/>
      <c r="H30" s="267"/>
    </row>
    <row r="31" spans="1:8" ht="329.25" customHeight="1" x14ac:dyDescent="0.25">
      <c r="A31" s="268" t="s">
        <v>1040</v>
      </c>
      <c r="B31" s="269"/>
      <c r="C31" s="269"/>
      <c r="D31" s="269"/>
      <c r="E31" s="269"/>
      <c r="F31" s="269"/>
      <c r="G31" s="269"/>
      <c r="H31" s="269"/>
    </row>
    <row r="32" spans="1:8" ht="15" customHeight="1" x14ac:dyDescent="0.25">
      <c r="A32" s="270"/>
      <c r="B32" s="270"/>
      <c r="C32" s="270"/>
      <c r="D32" s="270"/>
      <c r="E32" s="270"/>
      <c r="F32" s="270"/>
      <c r="G32" s="270"/>
      <c r="H32" s="270"/>
    </row>
    <row r="33" spans="1:8" ht="64.5" customHeight="1" x14ac:dyDescent="0.25">
      <c r="A33" s="271" t="s">
        <v>1041</v>
      </c>
      <c r="B33" s="271"/>
      <c r="C33" s="271"/>
      <c r="D33" s="271"/>
      <c r="E33" s="271"/>
      <c r="F33" s="271"/>
      <c r="G33" s="271"/>
      <c r="H33" s="271"/>
    </row>
    <row r="34" spans="1:8" ht="13.5" customHeight="1" x14ac:dyDescent="0.25">
      <c r="A34" s="123"/>
      <c r="B34" s="123"/>
      <c r="C34" s="123"/>
      <c r="D34" s="123"/>
      <c r="E34" s="123"/>
      <c r="F34" s="123"/>
      <c r="G34" s="123"/>
      <c r="H34" s="123"/>
    </row>
    <row r="35" spans="1:8" ht="14.25" customHeight="1" x14ac:dyDescent="0.25">
      <c r="A35" s="124"/>
      <c r="B35" s="125"/>
      <c r="C35" s="125"/>
      <c r="D35" s="125"/>
      <c r="E35" s="125"/>
      <c r="F35" s="125"/>
      <c r="G35" s="125"/>
      <c r="H35" s="125"/>
    </row>
    <row r="36" spans="1:8" ht="15" customHeight="1" x14ac:dyDescent="0.25">
      <c r="A36" s="123"/>
      <c r="B36" s="123"/>
      <c r="C36" s="123"/>
      <c r="D36" s="123"/>
      <c r="E36" s="123"/>
      <c r="F36" s="123"/>
      <c r="G36" s="123"/>
      <c r="H36" s="123"/>
    </row>
    <row r="37" spans="1:8" ht="15" customHeight="1" x14ac:dyDescent="0.25">
      <c r="A37" s="123"/>
      <c r="B37" s="123"/>
      <c r="C37" s="123"/>
      <c r="D37" s="123"/>
      <c r="E37" s="123"/>
      <c r="F37" s="123"/>
      <c r="G37" s="123"/>
      <c r="H37" s="123"/>
    </row>
    <row r="38" spans="1:8" ht="15" customHeight="1" x14ac:dyDescent="0.25">
      <c r="A38" s="124"/>
      <c r="B38" s="124"/>
      <c r="C38" s="124"/>
      <c r="D38" s="124"/>
      <c r="E38" s="124"/>
      <c r="F38" s="124"/>
      <c r="G38" s="124"/>
      <c r="H38" s="124"/>
    </row>
    <row r="39" spans="1:8" s="126" customFormat="1" ht="24" customHeight="1" x14ac:dyDescent="0.25">
      <c r="A39" s="127"/>
      <c r="B39" s="128"/>
      <c r="C39" s="128"/>
      <c r="D39" s="128"/>
      <c r="E39" s="128"/>
      <c r="F39" s="128"/>
      <c r="G39" s="128"/>
      <c r="H39" s="128"/>
    </row>
    <row r="40" spans="1:8" s="126" customFormat="1" ht="24" customHeight="1" x14ac:dyDescent="0.25">
      <c r="A40" s="127"/>
      <c r="B40" s="128"/>
      <c r="C40" s="128"/>
      <c r="D40" s="128"/>
      <c r="E40" s="128"/>
      <c r="F40" s="128"/>
      <c r="G40" s="128"/>
      <c r="H40" s="128"/>
    </row>
    <row r="41" spans="1:8" s="126" customFormat="1" ht="24" customHeight="1" x14ac:dyDescent="0.25">
      <c r="A41" s="127"/>
      <c r="B41" s="128"/>
      <c r="C41" s="128"/>
      <c r="D41" s="128"/>
      <c r="E41" s="128"/>
      <c r="F41" s="128"/>
      <c r="G41" s="128"/>
      <c r="H41" s="128"/>
    </row>
    <row r="42" spans="1:8" s="126" customFormat="1" ht="24" customHeight="1" x14ac:dyDescent="0.25">
      <c r="A42" s="127"/>
      <c r="B42" s="128"/>
      <c r="C42" s="128"/>
      <c r="D42" s="128"/>
      <c r="E42" s="128"/>
      <c r="F42" s="128"/>
      <c r="G42" s="128"/>
      <c r="H42" s="128"/>
    </row>
  </sheetData>
  <mergeCells count="41">
    <mergeCell ref="A1:A2"/>
    <mergeCell ref="B1:B2"/>
    <mergeCell ref="C1:G1"/>
    <mergeCell ref="H1:H2"/>
    <mergeCell ref="I1:J1"/>
    <mergeCell ref="K1:L1"/>
    <mergeCell ref="M1:M2"/>
    <mergeCell ref="C2:D2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A12:B12"/>
    <mergeCell ref="C12:D12"/>
    <mergeCell ref="A14:H14"/>
    <mergeCell ref="A16:B18"/>
    <mergeCell ref="C16:G16"/>
    <mergeCell ref="H16:H18"/>
    <mergeCell ref="C17:D18"/>
    <mergeCell ref="E17:E18"/>
    <mergeCell ref="F17:F18"/>
    <mergeCell ref="G17:G18"/>
    <mergeCell ref="A19:B19"/>
    <mergeCell ref="C19:D19"/>
    <mergeCell ref="A21:G21"/>
    <mergeCell ref="A22:G22"/>
    <mergeCell ref="A23:H23"/>
    <mergeCell ref="A30:H30"/>
    <mergeCell ref="A31:H31"/>
    <mergeCell ref="A32:H32"/>
    <mergeCell ref="A33:H33"/>
    <mergeCell ref="A24:G24"/>
    <mergeCell ref="A25:G25"/>
    <mergeCell ref="A26:G26"/>
    <mergeCell ref="A27:G27"/>
    <mergeCell ref="A29:H29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I71"/>
  <sheetViews>
    <sheetView tabSelected="1" zoomScale="59" workbookViewId="0">
      <pane ySplit="9" topLeftCell="A10" activePane="bottomLeft" state="frozen"/>
      <selection activeCell="K68" sqref="K68"/>
      <selection pane="bottomLeft" activeCell="P10" sqref="P10"/>
    </sheetView>
  </sheetViews>
  <sheetFormatPr defaultColWidth="9" defaultRowHeight="12.75" x14ac:dyDescent="0.25"/>
  <cols>
    <col min="1" max="1" width="5.5703125" style="129" customWidth="1"/>
    <col min="2" max="2" width="19.42578125" style="129" customWidth="1"/>
    <col min="3" max="3" width="24.28515625" style="129" customWidth="1"/>
    <col min="4" max="4" width="19.28515625" style="129" customWidth="1"/>
    <col min="5" max="5" width="14.5703125" style="129" customWidth="1"/>
    <col min="6" max="6" width="10.85546875" style="129" customWidth="1"/>
    <col min="7" max="7" width="13.7109375" style="129" customWidth="1"/>
    <col min="8" max="8" width="18.5703125" style="129" customWidth="1"/>
    <col min="9" max="9" width="17.42578125" style="129" customWidth="1"/>
    <col min="10" max="10" width="16.5703125" style="129" customWidth="1"/>
    <col min="11" max="11" width="17.140625" style="129" customWidth="1"/>
    <col min="12" max="12" width="18" style="129" customWidth="1"/>
    <col min="13" max="13" width="16.7109375" style="129" customWidth="1"/>
    <col min="14" max="16384" width="9" style="129"/>
  </cols>
  <sheetData>
    <row r="1" spans="1:13" s="137" customFormat="1" ht="18.75" x14ac:dyDescent="0.25">
      <c r="K1" s="307" t="s">
        <v>1369</v>
      </c>
      <c r="L1" s="307"/>
      <c r="M1" s="307"/>
    </row>
    <row r="2" spans="1:13" s="137" customFormat="1" ht="18.75" x14ac:dyDescent="0.25">
      <c r="K2" s="307" t="s">
        <v>1370</v>
      </c>
      <c r="L2" s="307"/>
      <c r="M2" s="307"/>
    </row>
    <row r="3" spans="1:13" s="137" customFormat="1" ht="18.75" x14ac:dyDescent="0.25">
      <c r="K3" s="307" t="s">
        <v>1371</v>
      </c>
      <c r="L3" s="307"/>
      <c r="M3" s="307"/>
    </row>
    <row r="4" spans="1:13" ht="44.25" customHeight="1" x14ac:dyDescent="0.25">
      <c r="B4" s="306" t="s">
        <v>1372</v>
      </c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</row>
    <row r="6" spans="1:13" ht="36" customHeight="1" x14ac:dyDescent="0.25">
      <c r="B6" s="297"/>
      <c r="C6" s="297"/>
      <c r="D6" s="297"/>
      <c r="E6" s="297"/>
      <c r="F6" s="297"/>
      <c r="G6" s="297"/>
    </row>
    <row r="7" spans="1:13" ht="51.75" customHeight="1" x14ac:dyDescent="0.25">
      <c r="A7" s="298" t="s">
        <v>1001</v>
      </c>
      <c r="B7" s="298" t="s">
        <v>1042</v>
      </c>
      <c r="C7" s="298" t="s">
        <v>1043</v>
      </c>
      <c r="D7" s="298" t="s">
        <v>1044</v>
      </c>
      <c r="E7" s="300" t="s">
        <v>1368</v>
      </c>
      <c r="F7" s="301"/>
      <c r="G7" s="301"/>
      <c r="H7" s="293" t="s">
        <v>1045</v>
      </c>
      <c r="I7" s="293"/>
      <c r="J7" s="293"/>
      <c r="K7" s="294" t="s">
        <v>1046</v>
      </c>
      <c r="L7" s="295"/>
      <c r="M7" s="296"/>
    </row>
    <row r="8" spans="1:13" ht="90" customHeight="1" x14ac:dyDescent="0.25">
      <c r="A8" s="299"/>
      <c r="B8" s="299"/>
      <c r="C8" s="299"/>
      <c r="D8" s="299"/>
      <c r="E8" s="160" t="s">
        <v>1047</v>
      </c>
      <c r="F8" s="160" t="s">
        <v>1048</v>
      </c>
      <c r="G8" s="160" t="s">
        <v>1049</v>
      </c>
      <c r="H8" s="193" t="s">
        <v>1050</v>
      </c>
      <c r="I8" s="193" t="s">
        <v>1051</v>
      </c>
      <c r="J8" s="194" t="s">
        <v>1052</v>
      </c>
      <c r="K8" s="195" t="s">
        <v>1050</v>
      </c>
      <c r="L8" s="195" t="s">
        <v>1051</v>
      </c>
      <c r="M8" s="195" t="s">
        <v>1052</v>
      </c>
    </row>
    <row r="9" spans="1:13" ht="15.75" x14ac:dyDescent="0.25">
      <c r="A9" s="160">
        <v>1</v>
      </c>
      <c r="B9" s="160">
        <v>2</v>
      </c>
      <c r="C9" s="160">
        <v>3</v>
      </c>
      <c r="D9" s="160">
        <v>4</v>
      </c>
      <c r="E9" s="160">
        <v>5</v>
      </c>
      <c r="F9" s="160">
        <v>6</v>
      </c>
      <c r="G9" s="160">
        <v>7</v>
      </c>
      <c r="H9" s="169">
        <v>8</v>
      </c>
      <c r="I9" s="169">
        <v>9</v>
      </c>
      <c r="J9" s="176">
        <v>10</v>
      </c>
      <c r="K9" s="161">
        <v>11</v>
      </c>
      <c r="L9" s="161">
        <v>12</v>
      </c>
      <c r="M9" s="161">
        <v>13</v>
      </c>
    </row>
    <row r="10" spans="1:13" ht="94.5" customHeight="1" x14ac:dyDescent="0.25">
      <c r="A10" s="131">
        <v>1</v>
      </c>
      <c r="B10" s="160" t="s">
        <v>1053</v>
      </c>
      <c r="C10" s="158" t="s">
        <v>1337</v>
      </c>
      <c r="D10" s="160" t="s">
        <v>1054</v>
      </c>
      <c r="E10" s="160" t="s">
        <v>1055</v>
      </c>
      <c r="F10" s="160">
        <v>10</v>
      </c>
      <c r="G10" s="160">
        <v>10</v>
      </c>
      <c r="H10" s="161" t="s">
        <v>1056</v>
      </c>
      <c r="I10" s="161" t="s">
        <v>1057</v>
      </c>
      <c r="J10" s="161">
        <v>89245505988</v>
      </c>
      <c r="K10" s="145" t="s">
        <v>1232</v>
      </c>
      <c r="L10" s="145" t="s">
        <v>1233</v>
      </c>
      <c r="M10" s="145">
        <v>89025325271</v>
      </c>
    </row>
    <row r="11" spans="1:13" ht="111" customHeight="1" x14ac:dyDescent="0.25">
      <c r="A11" s="131">
        <v>2</v>
      </c>
      <c r="B11" s="160" t="s">
        <v>1058</v>
      </c>
      <c r="C11" s="158" t="s">
        <v>1059</v>
      </c>
      <c r="D11" s="160" t="s">
        <v>1060</v>
      </c>
      <c r="E11" s="160" t="s">
        <v>1055</v>
      </c>
      <c r="F11" s="160">
        <v>7</v>
      </c>
      <c r="G11" s="160">
        <v>22</v>
      </c>
      <c r="H11" s="161" t="s">
        <v>1061</v>
      </c>
      <c r="I11" s="161" t="s">
        <v>1062</v>
      </c>
      <c r="J11" s="161">
        <v>89834281183</v>
      </c>
      <c r="K11" s="145" t="s">
        <v>1234</v>
      </c>
      <c r="L11" s="145" t="s">
        <v>1235</v>
      </c>
      <c r="M11" s="145">
        <v>89503855485</v>
      </c>
    </row>
    <row r="12" spans="1:13" ht="93" customHeight="1" x14ac:dyDescent="0.25">
      <c r="A12" s="131">
        <v>3</v>
      </c>
      <c r="B12" s="160" t="s">
        <v>1063</v>
      </c>
      <c r="C12" s="158" t="s">
        <v>1064</v>
      </c>
      <c r="D12" s="160" t="s">
        <v>1060</v>
      </c>
      <c r="E12" s="160" t="s">
        <v>1055</v>
      </c>
      <c r="F12" s="160">
        <v>10</v>
      </c>
      <c r="G12" s="160">
        <v>40</v>
      </c>
      <c r="H12" s="161" t="s">
        <v>1061</v>
      </c>
      <c r="I12" s="161" t="s">
        <v>1062</v>
      </c>
      <c r="J12" s="161">
        <v>89834281183</v>
      </c>
      <c r="K12" s="145" t="s">
        <v>1236</v>
      </c>
      <c r="L12" s="145" t="s">
        <v>1237</v>
      </c>
      <c r="M12" s="145">
        <v>89085935647</v>
      </c>
    </row>
    <row r="13" spans="1:13" ht="107.25" customHeight="1" x14ac:dyDescent="0.25">
      <c r="A13" s="131">
        <v>4</v>
      </c>
      <c r="B13" s="160" t="s">
        <v>1065</v>
      </c>
      <c r="C13" s="158" t="s">
        <v>1066</v>
      </c>
      <c r="D13" s="160" t="s">
        <v>1067</v>
      </c>
      <c r="E13" s="160" t="s">
        <v>1055</v>
      </c>
      <c r="F13" s="160">
        <v>5</v>
      </c>
      <c r="G13" s="160">
        <v>20</v>
      </c>
      <c r="H13" s="162" t="s">
        <v>1068</v>
      </c>
      <c r="I13" s="161" t="s">
        <v>1069</v>
      </c>
      <c r="J13" s="163">
        <v>89835330165</v>
      </c>
      <c r="K13" s="145" t="s">
        <v>1238</v>
      </c>
      <c r="L13" s="145" t="s">
        <v>1239</v>
      </c>
      <c r="M13" s="145">
        <v>89240114272</v>
      </c>
    </row>
    <row r="14" spans="1:13" ht="94.5" x14ac:dyDescent="0.25">
      <c r="A14" s="131">
        <v>5</v>
      </c>
      <c r="B14" s="160" t="s">
        <v>1070</v>
      </c>
      <c r="C14" s="158" t="s">
        <v>1071</v>
      </c>
      <c r="D14" s="160" t="s">
        <v>1067</v>
      </c>
      <c r="E14" s="160" t="s">
        <v>1055</v>
      </c>
      <c r="F14" s="160">
        <v>10</v>
      </c>
      <c r="G14" s="160">
        <v>30</v>
      </c>
      <c r="H14" s="162" t="s">
        <v>1068</v>
      </c>
      <c r="I14" s="161" t="s">
        <v>1069</v>
      </c>
      <c r="J14" s="163">
        <v>89835330165</v>
      </c>
      <c r="K14" s="145" t="s">
        <v>1240</v>
      </c>
      <c r="L14" s="145" t="s">
        <v>1241</v>
      </c>
      <c r="M14" s="145">
        <v>89148467851</v>
      </c>
    </row>
    <row r="15" spans="1:13" ht="96" customHeight="1" x14ac:dyDescent="0.25">
      <c r="A15" s="131">
        <v>6</v>
      </c>
      <c r="B15" s="160" t="s">
        <v>1072</v>
      </c>
      <c r="C15" s="158" t="s">
        <v>1338</v>
      </c>
      <c r="D15" s="160" t="s">
        <v>1073</v>
      </c>
      <c r="E15" s="160" t="s">
        <v>1055</v>
      </c>
      <c r="F15" s="160">
        <v>2.5</v>
      </c>
      <c r="G15" s="160">
        <v>30</v>
      </c>
      <c r="H15" s="164" t="s">
        <v>1074</v>
      </c>
      <c r="I15" s="161" t="s">
        <v>1075</v>
      </c>
      <c r="J15" s="165">
        <v>89140526906</v>
      </c>
      <c r="K15" s="145" t="s">
        <v>1242</v>
      </c>
      <c r="L15" s="145" t="s">
        <v>1243</v>
      </c>
      <c r="M15" s="146" t="s">
        <v>1244</v>
      </c>
    </row>
    <row r="16" spans="1:13" ht="94.5" x14ac:dyDescent="0.25">
      <c r="A16" s="131">
        <v>7</v>
      </c>
      <c r="B16" s="160" t="s">
        <v>1076</v>
      </c>
      <c r="C16" s="158" t="s">
        <v>1339</v>
      </c>
      <c r="D16" s="160" t="s">
        <v>1073</v>
      </c>
      <c r="E16" s="160" t="s">
        <v>1055</v>
      </c>
      <c r="F16" s="160">
        <v>6.5</v>
      </c>
      <c r="G16" s="160">
        <v>30</v>
      </c>
      <c r="H16" s="164" t="s">
        <v>1074</v>
      </c>
      <c r="I16" s="161" t="s">
        <v>1075</v>
      </c>
      <c r="J16" s="165">
        <v>89140526906</v>
      </c>
      <c r="K16" s="145" t="s">
        <v>1245</v>
      </c>
      <c r="L16" s="145" t="s">
        <v>1246</v>
      </c>
      <c r="M16" s="145">
        <v>89834299659</v>
      </c>
    </row>
    <row r="17" spans="1:13" ht="94.5" x14ac:dyDescent="0.25">
      <c r="A17" s="131">
        <v>8</v>
      </c>
      <c r="B17" s="160" t="s">
        <v>1077</v>
      </c>
      <c r="C17" s="158" t="s">
        <v>1340</v>
      </c>
      <c r="D17" s="166" t="s">
        <v>1073</v>
      </c>
      <c r="E17" s="160" t="s">
        <v>1055</v>
      </c>
      <c r="F17" s="160">
        <v>5</v>
      </c>
      <c r="G17" s="160">
        <v>30</v>
      </c>
      <c r="H17" s="164" t="s">
        <v>1074</v>
      </c>
      <c r="I17" s="161" t="s">
        <v>1075</v>
      </c>
      <c r="J17" s="165">
        <v>89140526906</v>
      </c>
      <c r="K17" s="145" t="s">
        <v>1247</v>
      </c>
      <c r="L17" s="145" t="s">
        <v>1248</v>
      </c>
      <c r="M17" s="147">
        <v>89516239593</v>
      </c>
    </row>
    <row r="18" spans="1:13" ht="94.5" x14ac:dyDescent="0.25">
      <c r="A18" s="131">
        <v>9</v>
      </c>
      <c r="B18" s="167" t="s">
        <v>1078</v>
      </c>
      <c r="C18" s="168" t="s">
        <v>1341</v>
      </c>
      <c r="D18" s="167" t="s">
        <v>1073</v>
      </c>
      <c r="E18" s="160" t="s">
        <v>1055</v>
      </c>
      <c r="F18" s="160">
        <v>11</v>
      </c>
      <c r="G18" s="167">
        <v>40</v>
      </c>
      <c r="H18" s="164" t="s">
        <v>1074</v>
      </c>
      <c r="I18" s="161" t="s">
        <v>1075</v>
      </c>
      <c r="J18" s="165">
        <v>89140526906</v>
      </c>
      <c r="K18" s="145" t="s">
        <v>1249</v>
      </c>
      <c r="L18" s="145" t="s">
        <v>1243</v>
      </c>
      <c r="M18" s="148">
        <v>89516305838</v>
      </c>
    </row>
    <row r="19" spans="1:13" ht="126.75" customHeight="1" x14ac:dyDescent="0.25">
      <c r="A19" s="131">
        <v>10</v>
      </c>
      <c r="B19" s="160" t="s">
        <v>1079</v>
      </c>
      <c r="C19" s="158" t="s">
        <v>1342</v>
      </c>
      <c r="D19" s="166" t="s">
        <v>1080</v>
      </c>
      <c r="E19" s="160" t="s">
        <v>1055</v>
      </c>
      <c r="F19" s="169">
        <v>150</v>
      </c>
      <c r="G19" s="169">
        <v>100</v>
      </c>
      <c r="H19" s="164" t="s">
        <v>1081</v>
      </c>
      <c r="I19" s="161" t="s">
        <v>1082</v>
      </c>
      <c r="J19" s="165">
        <v>89025305874</v>
      </c>
      <c r="K19" s="145" t="s">
        <v>1250</v>
      </c>
      <c r="L19" s="145" t="s">
        <v>1251</v>
      </c>
      <c r="M19" s="145">
        <v>89503996050</v>
      </c>
    </row>
    <row r="20" spans="1:13" ht="94.5" x14ac:dyDescent="0.25">
      <c r="A20" s="131">
        <v>11</v>
      </c>
      <c r="B20" s="160" t="s">
        <v>1083</v>
      </c>
      <c r="C20" s="158" t="s">
        <v>1343</v>
      </c>
      <c r="D20" s="160" t="s">
        <v>1084</v>
      </c>
      <c r="E20" s="170" t="s">
        <v>1055</v>
      </c>
      <c r="F20" s="151">
        <v>48</v>
      </c>
      <c r="G20" s="151">
        <v>100</v>
      </c>
      <c r="H20" s="171" t="s">
        <v>1085</v>
      </c>
      <c r="I20" s="161" t="s">
        <v>1086</v>
      </c>
      <c r="J20" s="171">
        <v>89085904452</v>
      </c>
      <c r="K20" s="145" t="s">
        <v>1252</v>
      </c>
      <c r="L20" s="145" t="s">
        <v>1253</v>
      </c>
      <c r="M20" s="145">
        <v>89243988721</v>
      </c>
    </row>
    <row r="21" spans="1:13" ht="94.5" x14ac:dyDescent="0.25">
      <c r="A21" s="131">
        <v>12</v>
      </c>
      <c r="B21" s="160" t="s">
        <v>1087</v>
      </c>
      <c r="C21" s="158" t="s">
        <v>1344</v>
      </c>
      <c r="D21" s="172" t="s">
        <v>1084</v>
      </c>
      <c r="E21" s="172" t="s">
        <v>760</v>
      </c>
      <c r="F21" s="173">
        <v>10</v>
      </c>
      <c r="G21" s="173">
        <v>100</v>
      </c>
      <c r="H21" s="170" t="s">
        <v>1085</v>
      </c>
      <c r="I21" s="161" t="s">
        <v>1086</v>
      </c>
      <c r="J21" s="171">
        <v>89085904452</v>
      </c>
      <c r="K21" s="145" t="s">
        <v>1254</v>
      </c>
      <c r="L21" s="145" t="s">
        <v>1255</v>
      </c>
      <c r="M21" s="145">
        <v>89243946522</v>
      </c>
    </row>
    <row r="22" spans="1:13" s="134" customFormat="1" ht="63" x14ac:dyDescent="0.25">
      <c r="A22" s="131">
        <v>13</v>
      </c>
      <c r="B22" s="172" t="s">
        <v>1088</v>
      </c>
      <c r="C22" s="158" t="s">
        <v>1345</v>
      </c>
      <c r="D22" s="172" t="s">
        <v>1089</v>
      </c>
      <c r="E22" s="172" t="s">
        <v>1055</v>
      </c>
      <c r="F22" s="174" t="s">
        <v>1090</v>
      </c>
      <c r="G22" s="174">
        <v>30</v>
      </c>
      <c r="H22" s="172" t="s">
        <v>1091</v>
      </c>
      <c r="I22" s="172" t="s">
        <v>1092</v>
      </c>
      <c r="J22" s="170">
        <v>89247753815</v>
      </c>
      <c r="K22" s="149" t="s">
        <v>1256</v>
      </c>
      <c r="L22" s="150" t="s">
        <v>1257</v>
      </c>
      <c r="M22" s="151">
        <v>79243506103</v>
      </c>
    </row>
    <row r="23" spans="1:13" ht="94.5" x14ac:dyDescent="0.25">
      <c r="A23" s="131">
        <v>14</v>
      </c>
      <c r="B23" s="160" t="s">
        <v>1093</v>
      </c>
      <c r="C23" s="158" t="s">
        <v>1346</v>
      </c>
      <c r="D23" s="160" t="s">
        <v>1094</v>
      </c>
      <c r="E23" s="175" t="s">
        <v>1055</v>
      </c>
      <c r="F23" s="160" t="s">
        <v>1095</v>
      </c>
      <c r="G23" s="160">
        <v>30</v>
      </c>
      <c r="H23" s="166" t="s">
        <v>1096</v>
      </c>
      <c r="I23" s="160" t="s">
        <v>1097</v>
      </c>
      <c r="J23" s="164">
        <v>89140539230</v>
      </c>
      <c r="K23" s="145" t="s">
        <v>1258</v>
      </c>
      <c r="L23" s="145" t="s">
        <v>1233</v>
      </c>
      <c r="M23" s="145">
        <v>89085966054</v>
      </c>
    </row>
    <row r="24" spans="1:13" ht="94.5" x14ac:dyDescent="0.25">
      <c r="A24" s="131">
        <v>15</v>
      </c>
      <c r="B24" s="160" t="s">
        <v>1098</v>
      </c>
      <c r="C24" s="158" t="s">
        <v>1347</v>
      </c>
      <c r="D24" s="160" t="s">
        <v>1094</v>
      </c>
      <c r="E24" s="160" t="s">
        <v>1055</v>
      </c>
      <c r="F24" s="160" t="s">
        <v>1099</v>
      </c>
      <c r="G24" s="160">
        <v>30</v>
      </c>
      <c r="H24" s="160" t="s">
        <v>1096</v>
      </c>
      <c r="I24" s="166" t="s">
        <v>1097</v>
      </c>
      <c r="J24" s="164">
        <v>89140539230</v>
      </c>
      <c r="K24" s="145" t="s">
        <v>1259</v>
      </c>
      <c r="L24" s="145" t="s">
        <v>1260</v>
      </c>
      <c r="M24" s="145">
        <v>89149825498</v>
      </c>
    </row>
    <row r="25" spans="1:13" ht="94.5" customHeight="1" x14ac:dyDescent="0.25">
      <c r="A25" s="131">
        <v>16</v>
      </c>
      <c r="B25" s="160" t="s">
        <v>1100</v>
      </c>
      <c r="C25" s="158" t="s">
        <v>1348</v>
      </c>
      <c r="D25" s="160" t="s">
        <v>1094</v>
      </c>
      <c r="E25" s="160" t="s">
        <v>1055</v>
      </c>
      <c r="F25" s="160" t="s">
        <v>1101</v>
      </c>
      <c r="G25" s="160">
        <v>30</v>
      </c>
      <c r="H25" s="169" t="s">
        <v>1096</v>
      </c>
      <c r="I25" s="169" t="s">
        <v>1097</v>
      </c>
      <c r="J25" s="176">
        <v>89140539230</v>
      </c>
      <c r="K25" s="145" t="s">
        <v>1261</v>
      </c>
      <c r="L25" s="145" t="s">
        <v>1260</v>
      </c>
      <c r="M25" s="145">
        <v>89503981225</v>
      </c>
    </row>
    <row r="26" spans="1:13" ht="94.5" x14ac:dyDescent="0.25">
      <c r="A26" s="131">
        <v>17</v>
      </c>
      <c r="B26" s="160" t="s">
        <v>1102</v>
      </c>
      <c r="C26" s="158" t="s">
        <v>1103</v>
      </c>
      <c r="D26" s="160" t="s">
        <v>1104</v>
      </c>
      <c r="E26" s="160" t="s">
        <v>1055</v>
      </c>
      <c r="F26" s="160">
        <v>10</v>
      </c>
      <c r="G26" s="164">
        <v>20</v>
      </c>
      <c r="H26" s="161" t="s">
        <v>1105</v>
      </c>
      <c r="I26" s="161" t="s">
        <v>1106</v>
      </c>
      <c r="J26" s="161">
        <v>79246581372</v>
      </c>
      <c r="K26" s="145" t="s">
        <v>1262</v>
      </c>
      <c r="L26" s="145" t="s">
        <v>1263</v>
      </c>
      <c r="M26" s="145">
        <v>89085907715</v>
      </c>
    </row>
    <row r="27" spans="1:13" ht="94.5" x14ac:dyDescent="0.25">
      <c r="A27" s="131">
        <v>18</v>
      </c>
      <c r="B27" s="160" t="s">
        <v>1107</v>
      </c>
      <c r="C27" s="158" t="s">
        <v>1108</v>
      </c>
      <c r="D27" s="160" t="s">
        <v>1109</v>
      </c>
      <c r="E27" s="160" t="s">
        <v>1055</v>
      </c>
      <c r="F27" s="160">
        <v>11</v>
      </c>
      <c r="G27" s="164">
        <v>50</v>
      </c>
      <c r="H27" s="161" t="s">
        <v>1110</v>
      </c>
      <c r="I27" s="161" t="s">
        <v>1111</v>
      </c>
      <c r="J27" s="161">
        <v>89146352122</v>
      </c>
      <c r="K27" s="145" t="s">
        <v>1264</v>
      </c>
      <c r="L27" s="145" t="s">
        <v>1265</v>
      </c>
      <c r="M27" s="145">
        <v>89243902023</v>
      </c>
    </row>
    <row r="28" spans="1:13" ht="94.5" x14ac:dyDescent="0.25">
      <c r="A28" s="131">
        <v>19</v>
      </c>
      <c r="B28" s="160" t="s">
        <v>1112</v>
      </c>
      <c r="C28" s="158" t="s">
        <v>1113</v>
      </c>
      <c r="D28" s="160" t="s">
        <v>1109</v>
      </c>
      <c r="E28" s="160" t="s">
        <v>1055</v>
      </c>
      <c r="F28" s="160">
        <v>6.5</v>
      </c>
      <c r="G28" s="160">
        <v>50</v>
      </c>
      <c r="H28" s="177" t="s">
        <v>1110</v>
      </c>
      <c r="I28" s="166" t="s">
        <v>1111</v>
      </c>
      <c r="J28" s="178">
        <v>89146352122</v>
      </c>
      <c r="K28" s="145" t="s">
        <v>1266</v>
      </c>
      <c r="L28" s="145" t="s">
        <v>1267</v>
      </c>
      <c r="M28" s="145">
        <v>89516203257</v>
      </c>
    </row>
    <row r="29" spans="1:13" ht="94.5" x14ac:dyDescent="0.25">
      <c r="A29" s="131">
        <v>20</v>
      </c>
      <c r="B29" s="160" t="s">
        <v>1114</v>
      </c>
      <c r="C29" s="158" t="s">
        <v>1115</v>
      </c>
      <c r="D29" s="160" t="s">
        <v>1116</v>
      </c>
      <c r="E29" s="160" t="s">
        <v>1117</v>
      </c>
      <c r="F29" s="160">
        <v>11</v>
      </c>
      <c r="G29" s="160">
        <v>40</v>
      </c>
      <c r="H29" s="161" t="s">
        <v>1118</v>
      </c>
      <c r="I29" s="161" t="s">
        <v>1119</v>
      </c>
      <c r="J29" s="161">
        <v>89085954121</v>
      </c>
      <c r="K29" s="145" t="s">
        <v>1268</v>
      </c>
      <c r="L29" s="145" t="s">
        <v>1269</v>
      </c>
      <c r="M29" s="145" t="s">
        <v>1270</v>
      </c>
    </row>
    <row r="30" spans="1:13" ht="94.5" x14ac:dyDescent="0.25">
      <c r="A30" s="131">
        <v>21</v>
      </c>
      <c r="B30" s="160" t="s">
        <v>1120</v>
      </c>
      <c r="C30" s="158" t="s">
        <v>1121</v>
      </c>
      <c r="D30" s="160" t="s">
        <v>1116</v>
      </c>
      <c r="E30" s="160" t="s">
        <v>1117</v>
      </c>
      <c r="F30" s="160">
        <v>7</v>
      </c>
      <c r="G30" s="160">
        <v>40</v>
      </c>
      <c r="H30" s="161" t="s">
        <v>1118</v>
      </c>
      <c r="I30" s="161" t="s">
        <v>1119</v>
      </c>
      <c r="J30" s="161">
        <v>89085954122</v>
      </c>
      <c r="K30" s="145" t="s">
        <v>1271</v>
      </c>
      <c r="L30" s="145" t="s">
        <v>1272</v>
      </c>
      <c r="M30" s="145" t="s">
        <v>1273</v>
      </c>
    </row>
    <row r="31" spans="1:13" ht="94.5" x14ac:dyDescent="0.25">
      <c r="A31" s="131">
        <v>22</v>
      </c>
      <c r="B31" s="160" t="s">
        <v>1122</v>
      </c>
      <c r="C31" s="158" t="s">
        <v>1123</v>
      </c>
      <c r="D31" s="160" t="s">
        <v>1116</v>
      </c>
      <c r="E31" s="160" t="s">
        <v>1117</v>
      </c>
      <c r="F31" s="160">
        <v>7</v>
      </c>
      <c r="G31" s="160">
        <v>25</v>
      </c>
      <c r="H31" s="161" t="s">
        <v>1118</v>
      </c>
      <c r="I31" s="161" t="s">
        <v>1119</v>
      </c>
      <c r="J31" s="161">
        <v>89085954123</v>
      </c>
      <c r="K31" s="145" t="s">
        <v>1274</v>
      </c>
      <c r="L31" s="145" t="s">
        <v>1275</v>
      </c>
      <c r="M31" s="145" t="s">
        <v>1276</v>
      </c>
    </row>
    <row r="32" spans="1:13" ht="157.5" x14ac:dyDescent="0.25">
      <c r="A32" s="131">
        <v>23</v>
      </c>
      <c r="B32" s="160" t="s">
        <v>1124</v>
      </c>
      <c r="C32" s="158" t="s">
        <v>1349</v>
      </c>
      <c r="D32" s="160" t="s">
        <v>1125</v>
      </c>
      <c r="E32" s="160" t="s">
        <v>760</v>
      </c>
      <c r="F32" s="160">
        <v>5</v>
      </c>
      <c r="G32" s="160">
        <v>10</v>
      </c>
      <c r="H32" s="161" t="s">
        <v>1126</v>
      </c>
      <c r="I32" s="161" t="s">
        <v>1127</v>
      </c>
      <c r="J32" s="163">
        <v>89244505450</v>
      </c>
      <c r="K32" s="145" t="s">
        <v>1277</v>
      </c>
      <c r="L32" s="145" t="s">
        <v>1278</v>
      </c>
      <c r="M32" s="145" t="s">
        <v>1279</v>
      </c>
    </row>
    <row r="33" spans="1:13" ht="80.25" customHeight="1" x14ac:dyDescent="0.25">
      <c r="A33" s="131">
        <v>24</v>
      </c>
      <c r="B33" s="160" t="s">
        <v>1128</v>
      </c>
      <c r="C33" s="158" t="s">
        <v>1350</v>
      </c>
      <c r="D33" s="160" t="s">
        <v>1129</v>
      </c>
      <c r="E33" s="160" t="s">
        <v>1055</v>
      </c>
      <c r="F33" s="160">
        <v>6.5</v>
      </c>
      <c r="G33" s="160">
        <v>50</v>
      </c>
      <c r="H33" s="164" t="s">
        <v>1130</v>
      </c>
      <c r="I33" s="161" t="s">
        <v>1131</v>
      </c>
      <c r="J33" s="179">
        <v>89140513569</v>
      </c>
      <c r="K33" s="152" t="s">
        <v>1280</v>
      </c>
      <c r="L33" s="145" t="s">
        <v>1281</v>
      </c>
      <c r="M33" s="145">
        <v>89085904301</v>
      </c>
    </row>
    <row r="34" spans="1:13" ht="94.5" x14ac:dyDescent="0.25">
      <c r="A34" s="131">
        <v>25</v>
      </c>
      <c r="B34" s="160" t="s">
        <v>1132</v>
      </c>
      <c r="C34" s="158" t="s">
        <v>1351</v>
      </c>
      <c r="D34" s="160" t="s">
        <v>1129</v>
      </c>
      <c r="E34" s="160" t="s">
        <v>1055</v>
      </c>
      <c r="F34" s="160">
        <v>12.5</v>
      </c>
      <c r="G34" s="160">
        <v>100</v>
      </c>
      <c r="H34" s="164" t="s">
        <v>1130</v>
      </c>
      <c r="I34" s="161" t="s">
        <v>1131</v>
      </c>
      <c r="J34" s="165">
        <v>89140513570</v>
      </c>
      <c r="K34" s="145" t="s">
        <v>1282</v>
      </c>
      <c r="L34" s="145" t="s">
        <v>1283</v>
      </c>
      <c r="M34" s="145">
        <v>89024542486</v>
      </c>
    </row>
    <row r="35" spans="1:13" ht="94.5" x14ac:dyDescent="0.25">
      <c r="A35" s="131">
        <v>26</v>
      </c>
      <c r="B35" s="160" t="s">
        <v>1133</v>
      </c>
      <c r="C35" s="158" t="s">
        <v>1352</v>
      </c>
      <c r="D35" s="160" t="s">
        <v>1129</v>
      </c>
      <c r="E35" s="160" t="s">
        <v>1055</v>
      </c>
      <c r="F35" s="160">
        <v>6.5</v>
      </c>
      <c r="G35" s="160">
        <v>50</v>
      </c>
      <c r="H35" s="164" t="s">
        <v>1130</v>
      </c>
      <c r="I35" s="161" t="s">
        <v>1131</v>
      </c>
      <c r="J35" s="165">
        <v>89140513571</v>
      </c>
      <c r="K35" s="145" t="s">
        <v>1284</v>
      </c>
      <c r="L35" s="145" t="s">
        <v>1285</v>
      </c>
      <c r="M35" s="145">
        <v>89501460688</v>
      </c>
    </row>
    <row r="36" spans="1:13" ht="94.5" x14ac:dyDescent="0.25">
      <c r="A36" s="131">
        <v>27</v>
      </c>
      <c r="B36" s="160" t="s">
        <v>1134</v>
      </c>
      <c r="C36" s="158" t="s">
        <v>1135</v>
      </c>
      <c r="D36" s="160" t="s">
        <v>1136</v>
      </c>
      <c r="E36" s="160" t="s">
        <v>1055</v>
      </c>
      <c r="F36" s="160">
        <v>25</v>
      </c>
      <c r="G36" s="160">
        <v>30</v>
      </c>
      <c r="H36" s="164" t="s">
        <v>1137</v>
      </c>
      <c r="I36" s="161" t="s">
        <v>1138</v>
      </c>
      <c r="J36" s="165">
        <v>89085964782</v>
      </c>
      <c r="K36" s="145" t="s">
        <v>1286</v>
      </c>
      <c r="L36" s="145" t="s">
        <v>1287</v>
      </c>
      <c r="M36" s="145">
        <v>89146374814</v>
      </c>
    </row>
    <row r="37" spans="1:13" ht="114" customHeight="1" x14ac:dyDescent="0.25">
      <c r="A37" s="131">
        <v>28</v>
      </c>
      <c r="B37" s="160" t="s">
        <v>1139</v>
      </c>
      <c r="C37" s="158" t="s">
        <v>1140</v>
      </c>
      <c r="D37" s="160" t="s">
        <v>1136</v>
      </c>
      <c r="E37" s="160" t="s">
        <v>1055</v>
      </c>
      <c r="F37" s="160">
        <v>3.1</v>
      </c>
      <c r="G37" s="160">
        <v>25</v>
      </c>
      <c r="H37" s="164" t="s">
        <v>1141</v>
      </c>
      <c r="I37" s="161" t="s">
        <v>1138</v>
      </c>
      <c r="J37" s="165">
        <v>89240140888</v>
      </c>
      <c r="K37" s="145" t="s">
        <v>1288</v>
      </c>
      <c r="L37" s="145" t="s">
        <v>1289</v>
      </c>
      <c r="M37" s="145">
        <v>89243913520</v>
      </c>
    </row>
    <row r="38" spans="1:13" s="133" customFormat="1" ht="94.5" x14ac:dyDescent="0.25">
      <c r="A38" s="131">
        <v>29</v>
      </c>
      <c r="B38" s="160" t="s">
        <v>1142</v>
      </c>
      <c r="C38" s="158" t="s">
        <v>1143</v>
      </c>
      <c r="D38" s="160" t="s">
        <v>1144</v>
      </c>
      <c r="E38" s="160" t="s">
        <v>1055</v>
      </c>
      <c r="F38" s="160" t="s">
        <v>1145</v>
      </c>
      <c r="G38" s="160">
        <v>25</v>
      </c>
      <c r="H38" s="164" t="s">
        <v>1146</v>
      </c>
      <c r="I38" s="161" t="s">
        <v>1147</v>
      </c>
      <c r="J38" s="165">
        <v>89247559920</v>
      </c>
      <c r="K38" s="153" t="s">
        <v>1290</v>
      </c>
      <c r="L38" s="153" t="s">
        <v>1291</v>
      </c>
      <c r="M38" s="153">
        <v>89994502372</v>
      </c>
    </row>
    <row r="39" spans="1:13" s="133" customFormat="1" ht="94.5" x14ac:dyDescent="0.25">
      <c r="A39" s="131">
        <v>30</v>
      </c>
      <c r="B39" s="160" t="s">
        <v>1148</v>
      </c>
      <c r="C39" s="158" t="s">
        <v>1149</v>
      </c>
      <c r="D39" s="160" t="s">
        <v>1144</v>
      </c>
      <c r="E39" s="160" t="s">
        <v>1055</v>
      </c>
      <c r="F39" s="160" t="s">
        <v>1145</v>
      </c>
      <c r="G39" s="160">
        <v>30</v>
      </c>
      <c r="H39" s="176" t="s">
        <v>1146</v>
      </c>
      <c r="I39" s="161" t="s">
        <v>1147</v>
      </c>
      <c r="J39" s="165">
        <v>89247559921</v>
      </c>
      <c r="K39" s="154" t="s">
        <v>1292</v>
      </c>
      <c r="L39" s="154" t="s">
        <v>1293</v>
      </c>
      <c r="M39" s="154">
        <v>89516314259</v>
      </c>
    </row>
    <row r="40" spans="1:13" s="133" customFormat="1" ht="94.5" x14ac:dyDescent="0.25">
      <c r="A40" s="131">
        <v>31</v>
      </c>
      <c r="B40" s="160" t="s">
        <v>1150</v>
      </c>
      <c r="C40" s="158" t="s">
        <v>1151</v>
      </c>
      <c r="D40" s="160" t="s">
        <v>1144</v>
      </c>
      <c r="E40" s="160" t="s">
        <v>1055</v>
      </c>
      <c r="F40" s="160">
        <v>6.5</v>
      </c>
      <c r="G40" s="160">
        <v>20</v>
      </c>
      <c r="H40" s="161" t="s">
        <v>1146</v>
      </c>
      <c r="I40" s="161" t="s">
        <v>1147</v>
      </c>
      <c r="J40" s="165">
        <v>89247559922</v>
      </c>
      <c r="K40" s="155" t="s">
        <v>1294</v>
      </c>
      <c r="L40" s="155" t="s">
        <v>1295</v>
      </c>
      <c r="M40" s="156">
        <v>89834290179</v>
      </c>
    </row>
    <row r="41" spans="1:13" s="133" customFormat="1" ht="63" x14ac:dyDescent="0.25">
      <c r="A41" s="131">
        <v>32</v>
      </c>
      <c r="B41" s="160" t="s">
        <v>1152</v>
      </c>
      <c r="C41" s="158" t="s">
        <v>1153</v>
      </c>
      <c r="D41" s="160" t="s">
        <v>1154</v>
      </c>
      <c r="E41" s="160" t="s">
        <v>1117</v>
      </c>
      <c r="F41" s="160">
        <v>100</v>
      </c>
      <c r="G41" s="160">
        <v>15</v>
      </c>
      <c r="H41" s="161" t="s">
        <v>1155</v>
      </c>
      <c r="I41" s="180" t="s">
        <v>1156</v>
      </c>
      <c r="J41" s="164">
        <v>89140579858</v>
      </c>
      <c r="K41" s="145" t="s">
        <v>1296</v>
      </c>
      <c r="L41" s="145" t="s">
        <v>1246</v>
      </c>
      <c r="M41" s="144">
        <v>79148336966</v>
      </c>
    </row>
    <row r="42" spans="1:13" s="133" customFormat="1" ht="63" x14ac:dyDescent="0.25">
      <c r="A42" s="131">
        <v>33</v>
      </c>
      <c r="B42" s="160" t="s">
        <v>1157</v>
      </c>
      <c r="C42" s="158" t="s">
        <v>1158</v>
      </c>
      <c r="D42" s="160" t="s">
        <v>1154</v>
      </c>
      <c r="E42" s="160" t="s">
        <v>1117</v>
      </c>
      <c r="F42" s="160">
        <v>30</v>
      </c>
      <c r="G42" s="160">
        <v>15</v>
      </c>
      <c r="H42" s="161" t="s">
        <v>1155</v>
      </c>
      <c r="I42" s="180" t="s">
        <v>1156</v>
      </c>
      <c r="J42" s="164">
        <v>89140579859</v>
      </c>
      <c r="K42" s="145" t="s">
        <v>1297</v>
      </c>
      <c r="L42" s="145" t="s">
        <v>1246</v>
      </c>
      <c r="M42" s="144">
        <v>79148409657</v>
      </c>
    </row>
    <row r="43" spans="1:13" ht="63" x14ac:dyDescent="0.25">
      <c r="A43" s="131">
        <v>34</v>
      </c>
      <c r="B43" s="160" t="s">
        <v>1159</v>
      </c>
      <c r="C43" s="158" t="s">
        <v>1160</v>
      </c>
      <c r="D43" s="160" t="s">
        <v>1154</v>
      </c>
      <c r="E43" s="160" t="s">
        <v>1117</v>
      </c>
      <c r="F43" s="160">
        <v>5</v>
      </c>
      <c r="G43" s="160">
        <v>15</v>
      </c>
      <c r="H43" s="161" t="s">
        <v>1155</v>
      </c>
      <c r="I43" s="181" t="s">
        <v>1156</v>
      </c>
      <c r="J43" s="164">
        <v>89140579860</v>
      </c>
      <c r="K43" s="145" t="s">
        <v>1298</v>
      </c>
      <c r="L43" s="145" t="s">
        <v>1246</v>
      </c>
      <c r="M43" s="144">
        <v>79148438964</v>
      </c>
    </row>
    <row r="44" spans="1:13" ht="78.75" x14ac:dyDescent="0.25">
      <c r="A44" s="131">
        <v>35</v>
      </c>
      <c r="B44" s="160" t="s">
        <v>1161</v>
      </c>
      <c r="C44" s="158" t="s">
        <v>1162</v>
      </c>
      <c r="D44" s="160" t="s">
        <v>1163</v>
      </c>
      <c r="E44" s="160" t="s">
        <v>1055</v>
      </c>
      <c r="F44" s="160">
        <v>10</v>
      </c>
      <c r="G44" s="160">
        <v>20</v>
      </c>
      <c r="H44" s="161" t="s">
        <v>1164</v>
      </c>
      <c r="I44" s="161" t="s">
        <v>1165</v>
      </c>
      <c r="J44" s="176">
        <v>89149875549</v>
      </c>
      <c r="K44" s="145" t="s">
        <v>1299</v>
      </c>
      <c r="L44" s="145" t="s">
        <v>1300</v>
      </c>
      <c r="M44" s="145">
        <v>89148344002</v>
      </c>
    </row>
    <row r="45" spans="1:13" ht="78.75" x14ac:dyDescent="0.25">
      <c r="A45" s="131">
        <v>36</v>
      </c>
      <c r="B45" s="160" t="s">
        <v>1166</v>
      </c>
      <c r="C45" s="158" t="s">
        <v>1167</v>
      </c>
      <c r="D45" s="160" t="s">
        <v>1168</v>
      </c>
      <c r="E45" s="160" t="s">
        <v>1055</v>
      </c>
      <c r="F45" s="160">
        <v>10</v>
      </c>
      <c r="G45" s="160">
        <v>10</v>
      </c>
      <c r="H45" s="161" t="s">
        <v>1169</v>
      </c>
      <c r="I45" s="161" t="s">
        <v>1170</v>
      </c>
      <c r="J45" s="176">
        <v>8924572534</v>
      </c>
      <c r="K45" s="145" t="s">
        <v>1301</v>
      </c>
      <c r="L45" s="145" t="s">
        <v>1260</v>
      </c>
      <c r="M45" s="145">
        <v>89085918608</v>
      </c>
    </row>
    <row r="46" spans="1:13" ht="63" x14ac:dyDescent="0.25">
      <c r="A46" s="131">
        <v>37</v>
      </c>
      <c r="B46" s="160" t="s">
        <v>1171</v>
      </c>
      <c r="C46" s="158" t="s">
        <v>1172</v>
      </c>
      <c r="D46" s="160" t="s">
        <v>1173</v>
      </c>
      <c r="E46" s="160" t="s">
        <v>1055</v>
      </c>
      <c r="F46" s="160">
        <v>11</v>
      </c>
      <c r="G46" s="160">
        <v>40</v>
      </c>
      <c r="H46" s="161" t="s">
        <v>1174</v>
      </c>
      <c r="I46" s="161" t="s">
        <v>1175</v>
      </c>
      <c r="J46" s="161">
        <v>89140556723</v>
      </c>
      <c r="K46" s="145" t="s">
        <v>1302</v>
      </c>
      <c r="L46" s="145" t="s">
        <v>1303</v>
      </c>
      <c r="M46" s="145">
        <v>89149848578</v>
      </c>
    </row>
    <row r="47" spans="1:13" ht="88.5" customHeight="1" x14ac:dyDescent="0.25">
      <c r="A47" s="131">
        <v>38</v>
      </c>
      <c r="B47" s="160" t="s">
        <v>1176</v>
      </c>
      <c r="C47" s="158" t="s">
        <v>1177</v>
      </c>
      <c r="D47" s="160" t="s">
        <v>1173</v>
      </c>
      <c r="E47" s="160" t="s">
        <v>1055</v>
      </c>
      <c r="F47" s="160">
        <v>7</v>
      </c>
      <c r="G47" s="160">
        <v>20</v>
      </c>
      <c r="H47" s="161" t="s">
        <v>1174</v>
      </c>
      <c r="I47" s="161" t="s">
        <v>1175</v>
      </c>
      <c r="J47" s="182">
        <v>89140556724</v>
      </c>
      <c r="K47" s="157" t="s">
        <v>1304</v>
      </c>
      <c r="L47" s="157" t="s">
        <v>1305</v>
      </c>
      <c r="M47" s="157">
        <v>79834223836</v>
      </c>
    </row>
    <row r="48" spans="1:13" ht="86.25" customHeight="1" x14ac:dyDescent="0.25">
      <c r="A48" s="131">
        <v>39</v>
      </c>
      <c r="B48" s="160" t="s">
        <v>1178</v>
      </c>
      <c r="C48" s="158" t="s">
        <v>1353</v>
      </c>
      <c r="D48" s="160" t="s">
        <v>1179</v>
      </c>
      <c r="E48" s="183" t="s">
        <v>1055</v>
      </c>
      <c r="F48" s="183">
        <v>18</v>
      </c>
      <c r="G48" s="183">
        <v>40</v>
      </c>
      <c r="H48" s="161" t="s">
        <v>1180</v>
      </c>
      <c r="I48" s="184" t="s">
        <v>1181</v>
      </c>
      <c r="J48" s="164">
        <v>89243911826</v>
      </c>
      <c r="K48" s="158" t="s">
        <v>1306</v>
      </c>
      <c r="L48" s="158" t="s">
        <v>1307</v>
      </c>
      <c r="M48" s="158">
        <v>89835316328</v>
      </c>
    </row>
    <row r="49" spans="1:13" ht="125.25" customHeight="1" x14ac:dyDescent="0.25">
      <c r="A49" s="131">
        <v>40</v>
      </c>
      <c r="B49" s="160" t="s">
        <v>1182</v>
      </c>
      <c r="C49" s="158" t="s">
        <v>1354</v>
      </c>
      <c r="D49" s="160" t="s">
        <v>1179</v>
      </c>
      <c r="E49" s="183" t="s">
        <v>1055</v>
      </c>
      <c r="F49" s="183">
        <v>11</v>
      </c>
      <c r="G49" s="183">
        <v>20</v>
      </c>
      <c r="H49" s="161" t="s">
        <v>1180</v>
      </c>
      <c r="I49" s="180" t="s">
        <v>1181</v>
      </c>
      <c r="J49" s="164">
        <v>89243911826</v>
      </c>
      <c r="K49" s="158" t="s">
        <v>1308</v>
      </c>
      <c r="L49" s="158" t="s">
        <v>1309</v>
      </c>
      <c r="M49" s="158">
        <v>89146301581</v>
      </c>
    </row>
    <row r="50" spans="1:13" ht="126.75" customHeight="1" x14ac:dyDescent="0.25">
      <c r="A50" s="131">
        <v>41</v>
      </c>
      <c r="B50" s="160" t="s">
        <v>1183</v>
      </c>
      <c r="C50" s="158" t="s">
        <v>1355</v>
      </c>
      <c r="D50" s="160" t="s">
        <v>1179</v>
      </c>
      <c r="E50" s="183" t="s">
        <v>1055</v>
      </c>
      <c r="F50" s="183">
        <v>11</v>
      </c>
      <c r="G50" s="183">
        <v>20</v>
      </c>
      <c r="H50" s="161" t="s">
        <v>1180</v>
      </c>
      <c r="I50" s="180" t="s">
        <v>1181</v>
      </c>
      <c r="J50" s="164">
        <v>89243911826</v>
      </c>
      <c r="K50" s="158" t="s">
        <v>1310</v>
      </c>
      <c r="L50" s="158" t="s">
        <v>1311</v>
      </c>
      <c r="M50" s="158">
        <v>89516306776</v>
      </c>
    </row>
    <row r="51" spans="1:13" ht="78.75" x14ac:dyDescent="0.25">
      <c r="A51" s="131">
        <v>42</v>
      </c>
      <c r="B51" s="160" t="s">
        <v>1184</v>
      </c>
      <c r="C51" s="158" t="s">
        <v>1356</v>
      </c>
      <c r="D51" s="160" t="s">
        <v>1179</v>
      </c>
      <c r="E51" s="183" t="s">
        <v>1055</v>
      </c>
      <c r="F51" s="183">
        <v>13.5</v>
      </c>
      <c r="G51" s="183">
        <v>20</v>
      </c>
      <c r="H51" s="161" t="s">
        <v>1180</v>
      </c>
      <c r="I51" s="180" t="s">
        <v>1181</v>
      </c>
      <c r="J51" s="164">
        <v>89140527716</v>
      </c>
      <c r="K51" s="158" t="s">
        <v>1312</v>
      </c>
      <c r="L51" s="158" t="s">
        <v>1260</v>
      </c>
      <c r="M51" s="158">
        <v>89148384265</v>
      </c>
    </row>
    <row r="52" spans="1:13" ht="78.75" x14ac:dyDescent="0.25">
      <c r="A52" s="131">
        <v>43</v>
      </c>
      <c r="B52" s="160" t="s">
        <v>1185</v>
      </c>
      <c r="C52" s="158" t="s">
        <v>1357</v>
      </c>
      <c r="D52" s="160" t="s">
        <v>1179</v>
      </c>
      <c r="E52" s="183" t="s">
        <v>1055</v>
      </c>
      <c r="F52" s="183">
        <v>13</v>
      </c>
      <c r="G52" s="183">
        <v>40</v>
      </c>
      <c r="H52" s="161" t="s">
        <v>1180</v>
      </c>
      <c r="I52" s="180" t="s">
        <v>1181</v>
      </c>
      <c r="J52" s="164">
        <v>89140527716</v>
      </c>
      <c r="K52" s="158" t="s">
        <v>1313</v>
      </c>
      <c r="L52" s="158" t="s">
        <v>1314</v>
      </c>
      <c r="M52" s="158" t="s">
        <v>1315</v>
      </c>
    </row>
    <row r="53" spans="1:13" ht="63" x14ac:dyDescent="0.25">
      <c r="A53" s="131">
        <v>44</v>
      </c>
      <c r="B53" s="160" t="s">
        <v>1186</v>
      </c>
      <c r="C53" s="158" t="s">
        <v>1358</v>
      </c>
      <c r="D53" s="160" t="s">
        <v>1187</v>
      </c>
      <c r="E53" s="183" t="s">
        <v>1055</v>
      </c>
      <c r="F53" s="183">
        <v>11</v>
      </c>
      <c r="G53" s="183">
        <v>25</v>
      </c>
      <c r="H53" s="161" t="s">
        <v>1188</v>
      </c>
      <c r="I53" s="180" t="s">
        <v>1189</v>
      </c>
      <c r="J53" s="164">
        <v>89245590903</v>
      </c>
      <c r="K53" s="158" t="s">
        <v>1316</v>
      </c>
      <c r="L53" s="158" t="s">
        <v>1239</v>
      </c>
      <c r="M53" s="158">
        <v>79024508811</v>
      </c>
    </row>
    <row r="54" spans="1:13" ht="63" x14ac:dyDescent="0.25">
      <c r="A54" s="131">
        <v>45</v>
      </c>
      <c r="B54" s="160" t="s">
        <v>1190</v>
      </c>
      <c r="C54" s="158" t="s">
        <v>1359</v>
      </c>
      <c r="D54" s="160" t="s">
        <v>1187</v>
      </c>
      <c r="E54" s="183" t="s">
        <v>1055</v>
      </c>
      <c r="F54" s="183">
        <v>11</v>
      </c>
      <c r="G54" s="183">
        <v>20</v>
      </c>
      <c r="H54" s="161" t="s">
        <v>1188</v>
      </c>
      <c r="I54" s="180" t="s">
        <v>1189</v>
      </c>
      <c r="J54" s="164">
        <v>89245590903</v>
      </c>
      <c r="K54" s="158" t="s">
        <v>1317</v>
      </c>
      <c r="L54" s="158" t="s">
        <v>1318</v>
      </c>
      <c r="M54" s="158">
        <v>89834250799</v>
      </c>
    </row>
    <row r="55" spans="1:13" ht="63" x14ac:dyDescent="0.25">
      <c r="A55" s="131">
        <v>46</v>
      </c>
      <c r="B55" s="160" t="s">
        <v>1191</v>
      </c>
      <c r="C55" s="158" t="s">
        <v>1360</v>
      </c>
      <c r="D55" s="160" t="s">
        <v>1187</v>
      </c>
      <c r="E55" s="183" t="s">
        <v>1055</v>
      </c>
      <c r="F55" s="183">
        <v>13</v>
      </c>
      <c r="G55" s="183">
        <v>40</v>
      </c>
      <c r="H55" s="161" t="s">
        <v>1188</v>
      </c>
      <c r="I55" s="180" t="s">
        <v>1189</v>
      </c>
      <c r="J55" s="164">
        <v>89245590903</v>
      </c>
      <c r="K55" s="158" t="s">
        <v>1319</v>
      </c>
      <c r="L55" s="158" t="s">
        <v>1320</v>
      </c>
      <c r="M55" s="158">
        <v>89246516493</v>
      </c>
    </row>
    <row r="56" spans="1:13" ht="63" x14ac:dyDescent="0.25">
      <c r="A56" s="130">
        <v>47</v>
      </c>
      <c r="B56" s="169" t="s">
        <v>1192</v>
      </c>
      <c r="C56" s="185" t="s">
        <v>1361</v>
      </c>
      <c r="D56" s="169" t="s">
        <v>1187</v>
      </c>
      <c r="E56" s="186" t="s">
        <v>1055</v>
      </c>
      <c r="F56" s="186">
        <v>13</v>
      </c>
      <c r="G56" s="186">
        <v>20</v>
      </c>
      <c r="H56" s="161" t="s">
        <v>1188</v>
      </c>
      <c r="I56" s="181" t="s">
        <v>1189</v>
      </c>
      <c r="J56" s="164">
        <v>89245590903</v>
      </c>
      <c r="K56" s="158" t="s">
        <v>1321</v>
      </c>
      <c r="L56" s="158" t="s">
        <v>1322</v>
      </c>
      <c r="M56" s="158">
        <v>89245551116</v>
      </c>
    </row>
    <row r="57" spans="1:13" ht="63" x14ac:dyDescent="0.25">
      <c r="A57" s="132">
        <v>48</v>
      </c>
      <c r="B57" s="161" t="s">
        <v>1193</v>
      </c>
      <c r="C57" s="145" t="s">
        <v>1362</v>
      </c>
      <c r="D57" s="161" t="s">
        <v>1187</v>
      </c>
      <c r="E57" s="187" t="s">
        <v>1055</v>
      </c>
      <c r="F57" s="187">
        <v>13</v>
      </c>
      <c r="G57" s="187">
        <v>20</v>
      </c>
      <c r="H57" s="161" t="s">
        <v>1188</v>
      </c>
      <c r="I57" s="188" t="s">
        <v>1189</v>
      </c>
      <c r="J57" s="164">
        <v>89245590903</v>
      </c>
      <c r="K57" s="158" t="s">
        <v>1323</v>
      </c>
      <c r="L57" s="158" t="s">
        <v>1311</v>
      </c>
      <c r="M57" s="158">
        <v>89836303238</v>
      </c>
    </row>
    <row r="58" spans="1:13" ht="63" x14ac:dyDescent="0.25">
      <c r="A58" s="132">
        <v>49</v>
      </c>
      <c r="B58" s="161" t="s">
        <v>1194</v>
      </c>
      <c r="C58" s="145" t="s">
        <v>1363</v>
      </c>
      <c r="D58" s="161" t="s">
        <v>1187</v>
      </c>
      <c r="E58" s="187" t="s">
        <v>1055</v>
      </c>
      <c r="F58" s="187">
        <v>12</v>
      </c>
      <c r="G58" s="187">
        <v>40</v>
      </c>
      <c r="H58" s="161" t="s">
        <v>1188</v>
      </c>
      <c r="I58" s="188" t="s">
        <v>1189</v>
      </c>
      <c r="J58" s="164">
        <v>89245590903</v>
      </c>
      <c r="K58" s="158" t="s">
        <v>1324</v>
      </c>
      <c r="L58" s="158" t="s">
        <v>1291</v>
      </c>
      <c r="M58" s="158">
        <v>89021685579</v>
      </c>
    </row>
    <row r="59" spans="1:13" ht="63" x14ac:dyDescent="0.25">
      <c r="A59" s="132">
        <v>50</v>
      </c>
      <c r="B59" s="161" t="s">
        <v>1195</v>
      </c>
      <c r="C59" s="145" t="s">
        <v>1364</v>
      </c>
      <c r="D59" s="161" t="s">
        <v>1196</v>
      </c>
      <c r="E59" s="187" t="s">
        <v>1055</v>
      </c>
      <c r="F59" s="187">
        <v>13</v>
      </c>
      <c r="G59" s="187">
        <v>20</v>
      </c>
      <c r="H59" s="161" t="s">
        <v>1197</v>
      </c>
      <c r="I59" s="161" t="s">
        <v>1198</v>
      </c>
      <c r="J59" s="164">
        <v>89085995115</v>
      </c>
      <c r="K59" s="158" t="s">
        <v>1325</v>
      </c>
      <c r="L59" s="158" t="s">
        <v>1311</v>
      </c>
      <c r="M59" s="158" t="s">
        <v>1326</v>
      </c>
    </row>
    <row r="60" spans="1:13" ht="63" x14ac:dyDescent="0.25">
      <c r="A60" s="132">
        <v>51</v>
      </c>
      <c r="B60" s="161" t="s">
        <v>1199</v>
      </c>
      <c r="C60" s="145" t="s">
        <v>1365</v>
      </c>
      <c r="D60" s="161" t="s">
        <v>1196</v>
      </c>
      <c r="E60" s="187" t="s">
        <v>1055</v>
      </c>
      <c r="F60" s="187">
        <v>18</v>
      </c>
      <c r="G60" s="187">
        <v>40</v>
      </c>
      <c r="H60" s="161" t="s">
        <v>1197</v>
      </c>
      <c r="I60" s="188" t="s">
        <v>1198</v>
      </c>
      <c r="J60" s="164">
        <v>89085995115</v>
      </c>
      <c r="K60" s="158" t="s">
        <v>1327</v>
      </c>
      <c r="L60" s="158" t="s">
        <v>1233</v>
      </c>
      <c r="M60" s="158">
        <v>89085900331</v>
      </c>
    </row>
    <row r="61" spans="1:13" ht="63" x14ac:dyDescent="0.25">
      <c r="A61" s="132">
        <v>52</v>
      </c>
      <c r="B61" s="161" t="s">
        <v>1200</v>
      </c>
      <c r="C61" s="145" t="s">
        <v>1366</v>
      </c>
      <c r="D61" s="161" t="s">
        <v>1196</v>
      </c>
      <c r="E61" s="187" t="s">
        <v>1055</v>
      </c>
      <c r="F61" s="187">
        <v>12</v>
      </c>
      <c r="G61" s="187">
        <v>40</v>
      </c>
      <c r="H61" s="161" t="s">
        <v>1197</v>
      </c>
      <c r="I61" s="188" t="s">
        <v>1198</v>
      </c>
      <c r="J61" s="164">
        <v>89085995115</v>
      </c>
      <c r="K61" s="158" t="s">
        <v>1328</v>
      </c>
      <c r="L61" s="158" t="s">
        <v>1329</v>
      </c>
      <c r="M61" s="158">
        <v>89243960350</v>
      </c>
    </row>
    <row r="62" spans="1:13" ht="63" x14ac:dyDescent="0.25">
      <c r="A62" s="132">
        <v>53</v>
      </c>
      <c r="B62" s="161" t="s">
        <v>1201</v>
      </c>
      <c r="C62" s="145" t="s">
        <v>1367</v>
      </c>
      <c r="D62" s="161" t="s">
        <v>1196</v>
      </c>
      <c r="E62" s="187" t="s">
        <v>1055</v>
      </c>
      <c r="F62" s="187">
        <v>11</v>
      </c>
      <c r="G62" s="187">
        <v>20</v>
      </c>
      <c r="H62" s="161" t="s">
        <v>1197</v>
      </c>
      <c r="I62" s="188" t="s">
        <v>1198</v>
      </c>
      <c r="J62" s="164">
        <v>89085995115</v>
      </c>
      <c r="K62" s="158" t="s">
        <v>1330</v>
      </c>
      <c r="L62" s="158" t="s">
        <v>1331</v>
      </c>
      <c r="M62" s="158">
        <v>79833354301</v>
      </c>
    </row>
    <row r="63" spans="1:13" s="136" customFormat="1" ht="63" customHeight="1" x14ac:dyDescent="0.25">
      <c r="A63" s="132">
        <v>54</v>
      </c>
      <c r="B63" s="161" t="s">
        <v>1202</v>
      </c>
      <c r="C63" s="145" t="s">
        <v>1203</v>
      </c>
      <c r="D63" s="161" t="s">
        <v>1196</v>
      </c>
      <c r="E63" s="161" t="s">
        <v>1055</v>
      </c>
      <c r="F63" s="161">
        <v>6.5</v>
      </c>
      <c r="G63" s="161">
        <v>20</v>
      </c>
      <c r="H63" s="161" t="s">
        <v>1197</v>
      </c>
      <c r="I63" s="188" t="s">
        <v>1198</v>
      </c>
      <c r="J63" s="164">
        <v>89085995115</v>
      </c>
      <c r="K63" s="159" t="s">
        <v>1332</v>
      </c>
      <c r="L63" s="159" t="s">
        <v>1333</v>
      </c>
      <c r="M63" s="159" t="s">
        <v>1334</v>
      </c>
    </row>
    <row r="64" spans="1:13" s="136" customFormat="1" ht="78.75" x14ac:dyDescent="0.25">
      <c r="A64" s="132">
        <v>55</v>
      </c>
      <c r="B64" s="161" t="s">
        <v>1204</v>
      </c>
      <c r="C64" s="145" t="s">
        <v>1205</v>
      </c>
      <c r="D64" s="161" t="s">
        <v>1196</v>
      </c>
      <c r="E64" s="161" t="s">
        <v>1055</v>
      </c>
      <c r="F64" s="161">
        <v>6.5</v>
      </c>
      <c r="G64" s="161">
        <v>20</v>
      </c>
      <c r="H64" s="161" t="s">
        <v>1197</v>
      </c>
      <c r="I64" s="188" t="s">
        <v>1198</v>
      </c>
      <c r="J64" s="164">
        <v>89085995115</v>
      </c>
      <c r="K64" s="145" t="s">
        <v>1335</v>
      </c>
      <c r="L64" s="145" t="s">
        <v>1336</v>
      </c>
      <c r="M64" s="145">
        <v>89025320227</v>
      </c>
    </row>
    <row r="65" spans="1:35" s="137" customFormat="1" ht="94.5" x14ac:dyDescent="0.25">
      <c r="A65" s="138">
        <v>56</v>
      </c>
      <c r="B65" s="145" t="s">
        <v>1206</v>
      </c>
      <c r="C65" s="145" t="s">
        <v>1207</v>
      </c>
      <c r="D65" s="145" t="s">
        <v>1060</v>
      </c>
      <c r="E65" s="145" t="s">
        <v>1055</v>
      </c>
      <c r="F65" s="145"/>
      <c r="G65" s="145"/>
      <c r="H65" s="161" t="s">
        <v>1061</v>
      </c>
      <c r="I65" s="161" t="s">
        <v>1062</v>
      </c>
      <c r="J65" s="164">
        <v>89834281183</v>
      </c>
      <c r="K65" s="189"/>
      <c r="L65" s="189"/>
      <c r="M65" s="189"/>
    </row>
    <row r="66" spans="1:35" s="137" customFormat="1" ht="78.75" x14ac:dyDescent="0.25">
      <c r="A66" s="138">
        <v>57</v>
      </c>
      <c r="B66" s="145" t="s">
        <v>1208</v>
      </c>
      <c r="C66" s="145" t="s">
        <v>1209</v>
      </c>
      <c r="D66" s="145" t="s">
        <v>1084</v>
      </c>
      <c r="E66" s="151" t="s">
        <v>1117</v>
      </c>
      <c r="F66" s="151"/>
      <c r="G66" s="151"/>
      <c r="H66" s="161" t="s">
        <v>1169</v>
      </c>
      <c r="I66" s="190" t="s">
        <v>1170</v>
      </c>
      <c r="J66" s="164">
        <v>8924572534</v>
      </c>
      <c r="K66" s="189"/>
      <c r="L66" s="189"/>
      <c r="M66" s="189"/>
    </row>
    <row r="67" spans="1:35" s="137" customFormat="1" ht="63" x14ac:dyDescent="0.25">
      <c r="A67" s="135">
        <v>58</v>
      </c>
      <c r="B67" s="151" t="s">
        <v>1210</v>
      </c>
      <c r="C67" s="145" t="s">
        <v>1211</v>
      </c>
      <c r="D67" s="151" t="s">
        <v>1196</v>
      </c>
      <c r="E67" s="191" t="s">
        <v>760</v>
      </c>
      <c r="F67" s="191"/>
      <c r="G67" s="191"/>
      <c r="H67" s="161" t="s">
        <v>1197</v>
      </c>
      <c r="I67" s="161" t="s">
        <v>1198</v>
      </c>
      <c r="J67" s="164">
        <v>89140503190</v>
      </c>
      <c r="K67" s="192"/>
      <c r="L67" s="192"/>
      <c r="M67" s="192"/>
      <c r="N67" s="139"/>
      <c r="O67" s="139"/>
      <c r="P67" s="139"/>
      <c r="Q67" s="139"/>
      <c r="R67" s="139"/>
      <c r="S67" s="139"/>
      <c r="T67" s="139"/>
      <c r="U67" s="139"/>
      <c r="V67" s="139"/>
      <c r="W67" s="139"/>
      <c r="X67" s="139"/>
      <c r="Y67" s="139"/>
      <c r="Z67" s="139"/>
      <c r="AA67" s="139"/>
      <c r="AB67" s="139"/>
      <c r="AC67" s="139"/>
      <c r="AD67" s="139"/>
      <c r="AE67" s="139"/>
      <c r="AF67" s="139"/>
      <c r="AG67" s="139"/>
      <c r="AH67" s="139"/>
      <c r="AI67" s="139"/>
    </row>
    <row r="68" spans="1:35" ht="63" x14ac:dyDescent="0.25">
      <c r="A68" s="135">
        <v>59</v>
      </c>
      <c r="B68" s="151" t="s">
        <v>1212</v>
      </c>
      <c r="C68" s="145" t="s">
        <v>1213</v>
      </c>
      <c r="D68" s="151" t="s">
        <v>1187</v>
      </c>
      <c r="E68" s="161" t="s">
        <v>1055</v>
      </c>
      <c r="F68" s="145"/>
      <c r="G68" s="145"/>
      <c r="H68" s="161" t="s">
        <v>1188</v>
      </c>
      <c r="I68" s="188" t="s">
        <v>1189</v>
      </c>
      <c r="J68" s="164">
        <v>89245590903</v>
      </c>
      <c r="K68" s="192"/>
      <c r="L68" s="192"/>
      <c r="M68" s="192"/>
      <c r="N68" s="139"/>
      <c r="O68" s="139"/>
      <c r="P68" s="139"/>
      <c r="Q68" s="139"/>
      <c r="R68" s="139"/>
      <c r="S68" s="139"/>
      <c r="T68" s="139"/>
      <c r="U68" s="139"/>
      <c r="V68" s="139"/>
      <c r="W68" s="139"/>
      <c r="X68" s="139"/>
      <c r="Y68" s="139"/>
      <c r="Z68" s="139"/>
      <c r="AA68" s="139"/>
      <c r="AB68" s="139"/>
      <c r="AC68" s="139"/>
      <c r="AD68" s="139"/>
      <c r="AE68" s="139"/>
      <c r="AF68" s="139"/>
      <c r="AG68" s="139"/>
      <c r="AH68" s="139"/>
      <c r="AI68" s="139"/>
    </row>
    <row r="69" spans="1:35" s="137" customFormat="1" ht="63" x14ac:dyDescent="0.25">
      <c r="A69" s="135">
        <v>60</v>
      </c>
      <c r="B69" s="151" t="s">
        <v>1214</v>
      </c>
      <c r="C69" s="145" t="s">
        <v>1215</v>
      </c>
      <c r="D69" s="151" t="s">
        <v>1187</v>
      </c>
      <c r="E69" s="161" t="s">
        <v>1055</v>
      </c>
      <c r="F69" s="145"/>
      <c r="G69" s="145"/>
      <c r="H69" s="161" t="s">
        <v>1188</v>
      </c>
      <c r="I69" s="166" t="s">
        <v>1189</v>
      </c>
      <c r="J69" s="164">
        <v>89245590903</v>
      </c>
      <c r="K69" s="192"/>
      <c r="L69" s="192"/>
      <c r="M69" s="192"/>
      <c r="N69" s="139"/>
      <c r="O69" s="139"/>
      <c r="P69" s="139"/>
      <c r="Q69" s="139"/>
      <c r="R69" s="139"/>
      <c r="S69" s="139"/>
      <c r="T69" s="139"/>
      <c r="U69" s="139"/>
      <c r="V69" s="139"/>
      <c r="W69" s="139"/>
      <c r="X69" s="139"/>
      <c r="Y69" s="139"/>
      <c r="Z69" s="139"/>
      <c r="AA69" s="139"/>
      <c r="AB69" s="139"/>
      <c r="AC69" s="139"/>
      <c r="AD69" s="139"/>
      <c r="AE69" s="139"/>
      <c r="AF69" s="139"/>
      <c r="AG69" s="139"/>
      <c r="AH69" s="139"/>
      <c r="AI69" s="139"/>
    </row>
    <row r="70" spans="1:35" s="137" customFormat="1" ht="63" x14ac:dyDescent="0.25">
      <c r="A70" s="135">
        <v>61</v>
      </c>
      <c r="B70" s="151" t="s">
        <v>1216</v>
      </c>
      <c r="C70" s="145" t="s">
        <v>1217</v>
      </c>
      <c r="D70" s="151" t="s">
        <v>1196</v>
      </c>
      <c r="E70" s="161" t="s">
        <v>1055</v>
      </c>
      <c r="F70" s="145"/>
      <c r="G70" s="145"/>
      <c r="H70" s="161" t="s">
        <v>1197</v>
      </c>
      <c r="I70" s="188" t="s">
        <v>1198</v>
      </c>
      <c r="J70" s="164">
        <v>89245590903</v>
      </c>
      <c r="K70" s="192"/>
      <c r="L70" s="192"/>
      <c r="M70" s="192"/>
      <c r="N70" s="139"/>
      <c r="O70" s="139"/>
      <c r="P70" s="139"/>
      <c r="Q70" s="139"/>
      <c r="R70" s="139"/>
      <c r="S70" s="139"/>
      <c r="T70" s="139"/>
      <c r="U70" s="139"/>
      <c r="V70" s="139"/>
      <c r="W70" s="139"/>
      <c r="X70" s="139"/>
      <c r="Y70" s="139"/>
      <c r="Z70" s="139"/>
      <c r="AA70" s="139"/>
      <c r="AB70" s="139"/>
      <c r="AC70" s="139"/>
      <c r="AD70" s="139"/>
      <c r="AE70" s="139"/>
      <c r="AF70" s="139"/>
      <c r="AG70" s="139"/>
      <c r="AH70" s="139"/>
      <c r="AI70" s="139"/>
    </row>
    <row r="71" spans="1:35" s="137" customFormat="1" ht="63" x14ac:dyDescent="0.25">
      <c r="A71" s="135">
        <v>62</v>
      </c>
      <c r="B71" s="151" t="s">
        <v>1214</v>
      </c>
      <c r="C71" s="145" t="s">
        <v>1218</v>
      </c>
      <c r="D71" s="151" t="s">
        <v>1196</v>
      </c>
      <c r="E71" s="161" t="s">
        <v>1055</v>
      </c>
      <c r="F71" s="145"/>
      <c r="G71" s="145"/>
      <c r="H71" s="161" t="s">
        <v>1197</v>
      </c>
      <c r="I71" s="188" t="s">
        <v>1198</v>
      </c>
      <c r="J71" s="164">
        <v>89245590903</v>
      </c>
      <c r="K71" s="192"/>
      <c r="L71" s="192"/>
      <c r="M71" s="192"/>
      <c r="N71" s="139"/>
      <c r="O71" s="139"/>
      <c r="P71" s="139"/>
      <c r="Q71" s="139"/>
      <c r="R71" s="139"/>
      <c r="S71" s="139"/>
      <c r="T71" s="139"/>
      <c r="U71" s="139"/>
      <c r="V71" s="139"/>
      <c r="W71" s="139"/>
      <c r="X71" s="139"/>
      <c r="Y71" s="139"/>
      <c r="Z71" s="139"/>
      <c r="AA71" s="139"/>
      <c r="AB71" s="139"/>
      <c r="AC71" s="139"/>
      <c r="AD71" s="139"/>
      <c r="AE71" s="139"/>
      <c r="AF71" s="139"/>
      <c r="AG71" s="139"/>
      <c r="AH71" s="139"/>
      <c r="AI71" s="139"/>
    </row>
  </sheetData>
  <autoFilter ref="A9:J64"/>
  <mergeCells count="12">
    <mergeCell ref="K1:M1"/>
    <mergeCell ref="K2:M2"/>
    <mergeCell ref="K3:M3"/>
    <mergeCell ref="B4:M4"/>
    <mergeCell ref="H7:J7"/>
    <mergeCell ref="K7:M7"/>
    <mergeCell ref="B6:G6"/>
    <mergeCell ref="A7:A8"/>
    <mergeCell ref="B7:B8"/>
    <mergeCell ref="C7:C8"/>
    <mergeCell ref="D7:D8"/>
    <mergeCell ref="E7:G7"/>
  </mergeCells>
  <pageMargins left="0.70078740157480324" right="0.70078740157480324" top="0.75196850393700776" bottom="0.75196850393700776" header="0.3" footer="0.3"/>
  <pageSetup paperSize="9" scale="10" orientation="landscape" useFirstPageNumber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6"/>
  <sheetViews>
    <sheetView topLeftCell="A11" workbookViewId="0">
      <selection activeCell="O158" sqref="O158"/>
    </sheetView>
  </sheetViews>
  <sheetFormatPr defaultRowHeight="15" x14ac:dyDescent="0.25"/>
  <cols>
    <col min="1" max="1" width="9.85546875" customWidth="1"/>
    <col min="2" max="2" width="20" customWidth="1"/>
    <col min="3" max="4" width="17.140625" customWidth="1"/>
    <col min="5" max="5" width="19.42578125" customWidth="1"/>
    <col min="6" max="6" width="14.140625" customWidth="1"/>
    <col min="7" max="7" width="17" customWidth="1"/>
    <col min="9" max="9" width="31.85546875" customWidth="1"/>
  </cols>
  <sheetData>
    <row r="3" spans="1:10" ht="15.75" customHeight="1" x14ac:dyDescent="0.25">
      <c r="A3" s="289" t="s">
        <v>1001</v>
      </c>
      <c r="B3" s="289" t="s">
        <v>1002</v>
      </c>
      <c r="C3" s="304" t="s">
        <v>1219</v>
      </c>
      <c r="D3" s="304" t="s">
        <v>1220</v>
      </c>
      <c r="E3" s="290" t="s">
        <v>1221</v>
      </c>
      <c r="F3" s="292"/>
      <c r="G3" s="288" t="s">
        <v>1222</v>
      </c>
      <c r="H3" s="288"/>
      <c r="I3" s="302" t="s">
        <v>1223</v>
      </c>
    </row>
    <row r="4" spans="1:10" ht="31.5" x14ac:dyDescent="0.25">
      <c r="A4" s="289"/>
      <c r="B4" s="289"/>
      <c r="C4" s="305"/>
      <c r="D4" s="305"/>
      <c r="E4" s="111" t="s">
        <v>1224</v>
      </c>
      <c r="F4" s="111" t="s">
        <v>1225</v>
      </c>
      <c r="G4" s="111" t="s">
        <v>1224</v>
      </c>
      <c r="H4" s="111" t="s">
        <v>1225</v>
      </c>
      <c r="I4" s="303"/>
    </row>
    <row r="5" spans="1:10" ht="15.75" x14ac:dyDescent="0.25">
      <c r="A5" s="112">
        <v>1</v>
      </c>
      <c r="B5" s="113" t="s">
        <v>1014</v>
      </c>
      <c r="C5" s="114">
        <f>SUMIF('Формат Демина старый'!C$5:C$118,B5,'Формат Демина старый'!G$5:G$118)+SUMIF('Формат Демина старый'!C$5:C$118,B5,'Формат Демина старый'!F$5:F$118)</f>
        <v>0</v>
      </c>
      <c r="D5" s="114">
        <v>6</v>
      </c>
      <c r="E5" s="112">
        <v>5</v>
      </c>
      <c r="F5" s="112">
        <v>26.57</v>
      </c>
      <c r="G5" s="112">
        <v>6</v>
      </c>
      <c r="H5" s="112">
        <v>59.27</v>
      </c>
      <c r="I5" s="112"/>
    </row>
    <row r="6" spans="1:10" ht="15.75" x14ac:dyDescent="0.25">
      <c r="A6" s="112">
        <v>2</v>
      </c>
      <c r="B6" s="113" t="s">
        <v>1015</v>
      </c>
      <c r="C6" s="114">
        <v>15</v>
      </c>
      <c r="D6" s="114">
        <v>12</v>
      </c>
      <c r="E6" s="112">
        <v>7</v>
      </c>
      <c r="F6" s="112">
        <v>38.409999999999997</v>
      </c>
      <c r="G6" s="112">
        <v>5</v>
      </c>
      <c r="H6" s="112">
        <v>20.21</v>
      </c>
      <c r="I6" s="112" t="s">
        <v>1226</v>
      </c>
      <c r="J6" s="140">
        <v>2.76</v>
      </c>
    </row>
    <row r="7" spans="1:10" ht="15.75" x14ac:dyDescent="0.25">
      <c r="A7" s="112">
        <v>3</v>
      </c>
      <c r="B7" s="113" t="s">
        <v>1016</v>
      </c>
      <c r="C7" s="114">
        <f>SUMIF('Формат Демина старый'!C$5:C$118,B7,'Формат Демина старый'!G$5:G$118)+SUMIF('Формат Демина старый'!C$5:C$118,B7,'Формат Демина старый'!F$5:F$118)</f>
        <v>0</v>
      </c>
      <c r="D7" s="114">
        <v>2</v>
      </c>
      <c r="E7" s="112">
        <v>2</v>
      </c>
      <c r="F7" s="112">
        <v>8.8000000000000007</v>
      </c>
      <c r="G7" s="112"/>
      <c r="H7" s="112"/>
      <c r="I7" s="112"/>
    </row>
    <row r="8" spans="1:10" ht="15.75" x14ac:dyDescent="0.25">
      <c r="A8" s="112">
        <v>4</v>
      </c>
      <c r="B8" s="113" t="s">
        <v>1017</v>
      </c>
      <c r="C8" s="114">
        <f>SUMIF('Формат Демина старый'!C$5:C$118,B8,'Формат Демина старый'!G$5:G$118)+SUMIF('Формат Демина старый'!C$5:C$118,B8,'Формат Демина старый'!F$5:F$118)</f>
        <v>0</v>
      </c>
      <c r="D8" s="114">
        <v>4</v>
      </c>
      <c r="E8" s="112">
        <v>4</v>
      </c>
      <c r="F8" s="112">
        <v>33.4</v>
      </c>
      <c r="G8" s="112"/>
      <c r="H8" s="112"/>
      <c r="I8" s="112"/>
    </row>
    <row r="9" spans="1:10" ht="15.75" x14ac:dyDescent="0.25">
      <c r="A9" s="112">
        <v>5</v>
      </c>
      <c r="B9" s="113" t="s">
        <v>1018</v>
      </c>
      <c r="C9" s="114">
        <f>SUMIF('Формат Демина старый'!C$5:C$118,B9,'Формат Демина старый'!G$5:G$118)+SUMIF('Формат Демина старый'!C$5:C$118,B9,'Формат Демина старый'!F$5:F$118)</f>
        <v>0</v>
      </c>
      <c r="D9" s="114">
        <v>6</v>
      </c>
      <c r="E9" s="112">
        <v>4</v>
      </c>
      <c r="F9" s="112">
        <v>27.01</v>
      </c>
      <c r="G9" s="112">
        <v>6</v>
      </c>
      <c r="H9" s="112">
        <v>63.38</v>
      </c>
      <c r="I9" s="112"/>
    </row>
    <row r="10" spans="1:10" ht="15.75" x14ac:dyDescent="0.25">
      <c r="A10" s="112">
        <v>6</v>
      </c>
      <c r="B10" s="113" t="s">
        <v>1020</v>
      </c>
      <c r="C10" s="114">
        <f>SUMIF('Формат Демина старый'!C$5:C$118,B10,'Формат Демина старый'!G$5:G$118)+SUMIF('Формат Демина старый'!C$5:C$118,B10,'Формат Демина старый'!F$5:F$118)</f>
        <v>0</v>
      </c>
      <c r="D10" s="114">
        <v>3</v>
      </c>
      <c r="E10" s="112"/>
      <c r="F10" s="112"/>
      <c r="G10" s="112"/>
      <c r="H10" s="112"/>
      <c r="I10" s="112" t="s">
        <v>1227</v>
      </c>
    </row>
    <row r="11" spans="1:10" ht="15.75" x14ac:dyDescent="0.25">
      <c r="A11" s="112">
        <v>7</v>
      </c>
      <c r="B11" s="113" t="s">
        <v>1021</v>
      </c>
      <c r="C11" s="114">
        <f>SUMIF('Формат Демина старый'!C$5:C$118,B11,'Формат Демина старый'!G$5:G$118)+SUMIF('Формат Демина старый'!C$5:C$118,B11,'Формат Демина старый'!F$5:F$118)</f>
        <v>0</v>
      </c>
      <c r="D11" s="114">
        <v>0</v>
      </c>
      <c r="E11" s="112"/>
      <c r="F11" s="112"/>
      <c r="G11" s="112"/>
      <c r="H11" s="112"/>
      <c r="I11" s="112"/>
    </row>
    <row r="12" spans="1:10" ht="15.75" x14ac:dyDescent="0.25">
      <c r="A12" s="112">
        <v>8</v>
      </c>
      <c r="B12" s="113" t="s">
        <v>1022</v>
      </c>
      <c r="C12" s="114">
        <f>SUMIF('Формат Демина старый'!C$5:C$118,B12,'Формат Демина старый'!G$5:G$118)+SUMIF('Формат Демина старый'!C$5:C$118,B12,'Формат Демина старый'!F$5:F$118)</f>
        <v>0</v>
      </c>
      <c r="D12" s="114">
        <v>2</v>
      </c>
      <c r="E12" s="112">
        <v>2</v>
      </c>
      <c r="F12" s="112">
        <v>2.91</v>
      </c>
      <c r="G12" s="112"/>
      <c r="H12" s="112"/>
      <c r="I12" s="112"/>
    </row>
    <row r="13" spans="1:10" ht="15.75" x14ac:dyDescent="0.25">
      <c r="A13" s="112">
        <v>9</v>
      </c>
      <c r="B13" s="113" t="s">
        <v>1023</v>
      </c>
      <c r="C13" s="114">
        <f>SUMIF('Формат Демина старый'!C$5:C$118,B13,'Формат Демина старый'!G$5:G$118)+SUMIF('Формат Демина старый'!C$5:C$118,B13,'Формат Демина старый'!F$5:F$118)</f>
        <v>0</v>
      </c>
      <c r="D13" s="114">
        <v>4</v>
      </c>
      <c r="E13" s="112"/>
      <c r="F13" s="112"/>
      <c r="G13" s="112">
        <v>4</v>
      </c>
      <c r="H13" s="112">
        <v>4.3499999999999996</v>
      </c>
      <c r="I13" s="112"/>
    </row>
    <row r="14" spans="1:10" ht="15.75" x14ac:dyDescent="0.25">
      <c r="A14" s="285" t="s">
        <v>1024</v>
      </c>
      <c r="B14" s="285"/>
      <c r="C14" s="117">
        <f t="shared" ref="C14:H14" si="0">SUM(C5:C13)</f>
        <v>15</v>
      </c>
      <c r="D14" s="117">
        <f t="shared" si="0"/>
        <v>39</v>
      </c>
      <c r="E14" s="117">
        <f t="shared" si="0"/>
        <v>24</v>
      </c>
      <c r="F14" s="117">
        <f t="shared" si="0"/>
        <v>137.09999999999997</v>
      </c>
      <c r="G14" s="117">
        <f t="shared" si="0"/>
        <v>21</v>
      </c>
      <c r="H14" s="117">
        <f t="shared" si="0"/>
        <v>147.21</v>
      </c>
      <c r="I14" s="117"/>
    </row>
    <row r="16" spans="1:10" ht="46.5" customHeight="1" x14ac:dyDescent="0.25">
      <c r="A16" s="110" t="s">
        <v>1001</v>
      </c>
      <c r="B16" s="110" t="s">
        <v>1002</v>
      </c>
      <c r="C16" s="111" t="s">
        <v>1219</v>
      </c>
      <c r="D16" s="111" t="s">
        <v>1220</v>
      </c>
      <c r="E16" s="111" t="s">
        <v>1228</v>
      </c>
      <c r="F16" s="111" t="s">
        <v>1229</v>
      </c>
      <c r="G16" s="111" t="s">
        <v>1230</v>
      </c>
    </row>
    <row r="17" spans="1:9" ht="15.75" x14ac:dyDescent="0.25">
      <c r="A17" s="112">
        <v>1</v>
      </c>
      <c r="B17" s="113" t="s">
        <v>1014</v>
      </c>
      <c r="C17" s="114">
        <f>SUMIF('Формат Демина старый'!C$5:C$118,B17,'Формат Демина старый'!G$5:G$118)+SUMIF('Формат Демина старый'!C$5:C$118,B17,'Формат Демина старый'!F$5:F$118)</f>
        <v>0</v>
      </c>
      <c r="D17" s="114">
        <v>6</v>
      </c>
      <c r="E17" s="112">
        <v>51.62</v>
      </c>
      <c r="F17" s="112">
        <v>656.6</v>
      </c>
      <c r="G17" s="141">
        <f t="shared" ref="G17:G26" si="1">E17/F17*100</f>
        <v>7.8617118489186719</v>
      </c>
      <c r="I17" s="142"/>
    </row>
    <row r="18" spans="1:9" ht="15.75" x14ac:dyDescent="0.25">
      <c r="A18" s="112">
        <v>2</v>
      </c>
      <c r="B18" s="113" t="s">
        <v>1015</v>
      </c>
      <c r="C18" s="114">
        <v>15</v>
      </c>
      <c r="D18" s="114">
        <v>12</v>
      </c>
      <c r="E18" s="112">
        <v>61.38</v>
      </c>
      <c r="F18" s="112">
        <v>1420.1</v>
      </c>
      <c r="G18" s="141">
        <f t="shared" si="1"/>
        <v>4.322230828814873</v>
      </c>
      <c r="I18" s="142"/>
    </row>
    <row r="19" spans="1:9" ht="15.75" x14ac:dyDescent="0.25">
      <c r="A19" s="112">
        <v>3</v>
      </c>
      <c r="B19" s="113" t="s">
        <v>1016</v>
      </c>
      <c r="C19" s="114">
        <f>SUMIF('Формат Демина старый'!C$5:C$118,B19,'Формат Демина старый'!G$5:G$118)+SUMIF('Формат Демина старый'!C$5:C$118,B19,'Формат Демина старый'!F$5:F$118)</f>
        <v>0</v>
      </c>
      <c r="D19" s="114">
        <v>2</v>
      </c>
      <c r="E19" s="112">
        <v>8.8000000000000007</v>
      </c>
      <c r="F19" s="112">
        <v>110.9</v>
      </c>
      <c r="G19" s="141">
        <f t="shared" si="1"/>
        <v>7.9350766456266912</v>
      </c>
    </row>
    <row r="20" spans="1:9" ht="15.75" x14ac:dyDescent="0.25">
      <c r="A20" s="112">
        <v>4</v>
      </c>
      <c r="B20" s="113" t="s">
        <v>1017</v>
      </c>
      <c r="C20" s="114">
        <f>SUMIF('Формат Демина старый'!C$5:C$118,B20,'Формат Демина старый'!G$5:G$118)+SUMIF('Формат Демина старый'!C$5:C$118,B20,'Формат Демина старый'!F$5:F$118)</f>
        <v>0</v>
      </c>
      <c r="D20" s="114">
        <v>5</v>
      </c>
      <c r="E20" s="112">
        <v>35.1</v>
      </c>
      <c r="F20" s="112">
        <v>1861.2</v>
      </c>
      <c r="G20" s="141">
        <f t="shared" si="1"/>
        <v>1.8858800773694391</v>
      </c>
    </row>
    <row r="21" spans="1:9" ht="15.75" x14ac:dyDescent="0.25">
      <c r="A21" s="112">
        <v>5</v>
      </c>
      <c r="B21" s="113" t="s">
        <v>1018</v>
      </c>
      <c r="C21" s="114">
        <f>SUMIF('Формат Демина старый'!C$5:C$118,B21,'Формат Демина старый'!G$5:G$118)+SUMIF('Формат Демина старый'!C$5:C$118,B21,'Формат Демина старый'!F$5:F$118)</f>
        <v>0</v>
      </c>
      <c r="D21" s="114">
        <v>6</v>
      </c>
      <c r="E21" s="112">
        <v>77.3</v>
      </c>
      <c r="F21" s="112">
        <v>2864.61</v>
      </c>
      <c r="G21" s="141">
        <f t="shared" si="1"/>
        <v>2.6984476071786383</v>
      </c>
    </row>
    <row r="22" spans="1:9" ht="15.75" x14ac:dyDescent="0.25">
      <c r="A22" s="112">
        <v>6</v>
      </c>
      <c r="B22" s="113" t="s">
        <v>1020</v>
      </c>
      <c r="C22" s="114">
        <f>SUMIF('Формат Демина старый'!C$5:C$118,B22,'Формат Демина старый'!G$5:G$118)+SUMIF('Формат Демина старый'!C$5:C$118,B22,'Формат Демина старый'!F$5:F$118)</f>
        <v>0</v>
      </c>
      <c r="D22" s="114">
        <v>3</v>
      </c>
      <c r="E22" s="112" t="s">
        <v>1231</v>
      </c>
      <c r="F22" s="112">
        <v>1277</v>
      </c>
      <c r="G22" s="141"/>
    </row>
    <row r="23" spans="1:9" ht="15.75" x14ac:dyDescent="0.25">
      <c r="A23" s="112">
        <v>7</v>
      </c>
      <c r="B23" s="113" t="s">
        <v>1021</v>
      </c>
      <c r="C23" s="114">
        <f>SUMIF('Формат Демина старый'!C$5:C$118,B23,'Формат Демина старый'!G$5:G$118)+SUMIF('Формат Демина старый'!C$5:C$118,B23,'Формат Демина старый'!F$5:F$118)</f>
        <v>0</v>
      </c>
      <c r="D23" s="114">
        <v>0</v>
      </c>
      <c r="E23" s="112">
        <v>0</v>
      </c>
      <c r="F23" s="112">
        <v>109</v>
      </c>
      <c r="G23" s="141">
        <f t="shared" si="1"/>
        <v>0</v>
      </c>
    </row>
    <row r="24" spans="1:9" ht="15.75" x14ac:dyDescent="0.25">
      <c r="A24" s="112">
        <v>8</v>
      </c>
      <c r="B24" s="113" t="s">
        <v>1022</v>
      </c>
      <c r="C24" s="114">
        <f>SUMIF('Формат Демина старый'!C$5:C$118,B24,'Формат Демина старый'!G$5:G$118)+SUMIF('Формат Демина старый'!C$5:C$118,B24,'Формат Демина старый'!F$5:F$118)</f>
        <v>0</v>
      </c>
      <c r="D24" s="114">
        <v>2</v>
      </c>
      <c r="E24" s="112">
        <v>2.91</v>
      </c>
      <c r="F24" s="112">
        <v>407.95</v>
      </c>
      <c r="G24" s="141">
        <f t="shared" si="1"/>
        <v>0.71332271111655843</v>
      </c>
    </row>
    <row r="25" spans="1:9" ht="15.75" x14ac:dyDescent="0.25">
      <c r="A25" s="112">
        <v>9</v>
      </c>
      <c r="B25" s="113" t="s">
        <v>1023</v>
      </c>
      <c r="C25" s="114">
        <f>SUMIF('Формат Демина старый'!C$5:C$118,B25,'Формат Демина старый'!G$5:G$118)+SUMIF('Формат Демина старый'!C$5:C$118,B25,'Формат Демина старый'!F$5:F$118)</f>
        <v>0</v>
      </c>
      <c r="D25" s="114">
        <v>4</v>
      </c>
      <c r="E25" s="112">
        <v>4.3499999999999996</v>
      </c>
      <c r="F25" s="112">
        <v>475.6</v>
      </c>
      <c r="G25" s="141">
        <f t="shared" si="1"/>
        <v>0.91463414634146334</v>
      </c>
    </row>
    <row r="26" spans="1:9" ht="15.75" x14ac:dyDescent="0.25">
      <c r="A26" s="285" t="s">
        <v>1024</v>
      </c>
      <c r="B26" s="285"/>
      <c r="C26" s="117">
        <f>SUM(C17:C25)</f>
        <v>15</v>
      </c>
      <c r="D26" s="117">
        <f>SUM(D17:D25)</f>
        <v>40</v>
      </c>
      <c r="E26" s="117">
        <f>SUM(E17:E25)</f>
        <v>241.45999999999998</v>
      </c>
      <c r="F26" s="117">
        <f>SUM(F17:F25)</f>
        <v>9182.9600000000009</v>
      </c>
      <c r="G26" s="143">
        <f t="shared" si="1"/>
        <v>2.6294353890248892</v>
      </c>
    </row>
  </sheetData>
  <mergeCells count="9">
    <mergeCell ref="G3:H3"/>
    <mergeCell ref="I3:I4"/>
    <mergeCell ref="A14:B14"/>
    <mergeCell ref="A26:B26"/>
    <mergeCell ref="A3:A4"/>
    <mergeCell ref="B3:B4"/>
    <mergeCell ref="C3:C4"/>
    <mergeCell ref="D3:D4"/>
    <mergeCell ref="E3:F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Формат Демина старый</vt:lpstr>
      <vt:lpstr>26.04.2021</vt:lpstr>
      <vt:lpstr>Формат Россети</vt:lpstr>
      <vt:lpstr>Формат Сибирь</vt:lpstr>
      <vt:lpstr> ППЭ ЕГЭ</vt:lpstr>
      <vt:lpstr>Автоматика</vt:lpstr>
      <vt:lpstr>'26.04.2021'!Print_Titles</vt:lpstr>
      <vt:lpstr>'26.04.2021'!Область_печати</vt:lpstr>
      <vt:lpstr>'Формат Демина старый'!Область_печати</vt:lpstr>
      <vt:lpstr>'Формат Россети'!Область_печати</vt:lpstr>
    </vt:vector>
  </TitlesOfParts>
  <Company>ПАО "МРСК Сибири"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Мальцев Сергей Владимирович</dc:creator>
  <cp:lastModifiedBy>Екатерина Владимировна Малеева</cp:lastModifiedBy>
  <cp:revision>9</cp:revision>
  <dcterms:created xsi:type="dcterms:W3CDTF">2020-04-16T09:50:18Z</dcterms:created>
  <dcterms:modified xsi:type="dcterms:W3CDTF">2025-04-11T05:25:21Z</dcterms:modified>
</cp:coreProperties>
</file>